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dmioty Gospodarcze\Podmioty obsługiwane\Samorządy\Biszcza\2021\ZapytaniaOfertyAnalizy\Przetarg\SIWZ\"/>
    </mc:Choice>
  </mc:AlternateContent>
  <xr:revisionPtr revIDLastSave="0" documentId="8_{55F5AD41-006F-4E29-9ECD-1D313BD058DB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Zakładka nr 1" sheetId="1" r:id="rId1"/>
    <sheet name="Zakładka nr 2" sheetId="2" r:id="rId2"/>
    <sheet name="Zakałdka nr 3" sheetId="3" r:id="rId3"/>
    <sheet name="Zakładka nr 4" sheetId="5" r:id="rId4"/>
  </sheets>
  <calcPr calcId="191029"/>
</workbook>
</file>

<file path=xl/calcChain.xml><?xml version="1.0" encoding="utf-8"?>
<calcChain xmlns="http://schemas.openxmlformats.org/spreadsheetml/2006/main">
  <c r="D49" i="2" l="1"/>
  <c r="D45" i="2"/>
  <c r="D42" i="2"/>
  <c r="D41" i="2"/>
  <c r="D38" i="2"/>
  <c r="D37" i="2"/>
  <c r="D35" i="2"/>
  <c r="P42" i="1"/>
  <c r="P41" i="1"/>
  <c r="D32" i="2"/>
  <c r="D31" i="2"/>
  <c r="D30" i="2"/>
  <c r="P36" i="1"/>
  <c r="D26" i="2"/>
  <c r="P30" i="1"/>
  <c r="P29" i="1"/>
  <c r="L29" i="1" s="1"/>
  <c r="D18" i="2" l="1"/>
  <c r="D16" i="2"/>
  <c r="P28" i="1"/>
  <c r="D11" i="2" l="1"/>
  <c r="L24" i="1"/>
  <c r="L25" i="1"/>
  <c r="L36" i="1" l="1"/>
  <c r="L35" i="1"/>
  <c r="O33" i="1"/>
  <c r="L53" i="1"/>
  <c r="P26" i="1" l="1"/>
  <c r="L26" i="1" s="1"/>
  <c r="L48" i="1"/>
  <c r="L49" i="1"/>
  <c r="L50" i="1"/>
  <c r="L52" i="1"/>
  <c r="D48" i="2" l="1"/>
  <c r="D46" i="2"/>
  <c r="P46" i="1"/>
  <c r="L46" i="1" s="1"/>
  <c r="P45" i="1"/>
  <c r="O43" i="1"/>
  <c r="L43" i="1" s="1"/>
  <c r="L41" i="1" l="1"/>
  <c r="L42" i="1"/>
  <c r="L28" i="1"/>
  <c r="P27" i="1"/>
  <c r="L18" i="1"/>
  <c r="O23" i="1"/>
  <c r="L23" i="1" s="1"/>
  <c r="O14" i="1"/>
  <c r="L14" i="1" s="1"/>
  <c r="O12" i="1"/>
  <c r="L12" i="1" s="1"/>
  <c r="L38" i="1" l="1"/>
  <c r="L39" i="1"/>
  <c r="D21" i="2" l="1"/>
  <c r="O3" i="1" l="1"/>
  <c r="L3" i="1" s="1"/>
  <c r="O4" i="1"/>
  <c r="L4" i="1" s="1"/>
  <c r="O5" i="1"/>
  <c r="L5" i="1" s="1"/>
  <c r="O6" i="1"/>
  <c r="L6" i="1" s="1"/>
  <c r="O9" i="1"/>
  <c r="L9" i="1" s="1"/>
  <c r="O10" i="1"/>
  <c r="L10" i="1" s="1"/>
  <c r="O11" i="1"/>
  <c r="L11" i="1" s="1"/>
  <c r="O31" i="1"/>
  <c r="L31" i="1" s="1"/>
  <c r="O32" i="1"/>
  <c r="L32" i="1" s="1"/>
  <c r="L33" i="1"/>
  <c r="O34" i="1"/>
  <c r="L34" i="1" s="1"/>
  <c r="O37" i="1"/>
  <c r="L37" i="1" s="1"/>
  <c r="O47" i="1"/>
  <c r="L47" i="1" s="1"/>
  <c r="O51" i="1"/>
  <c r="L51" i="1" s="1"/>
  <c r="O44" i="1"/>
  <c r="L44" i="1" s="1"/>
  <c r="O45" i="1"/>
  <c r="L45" i="1" s="1"/>
  <c r="O15" i="1"/>
  <c r="L15" i="1" s="1"/>
  <c r="O16" i="1"/>
  <c r="O17" i="1"/>
  <c r="L17" i="1" s="1"/>
  <c r="O19" i="1"/>
  <c r="L19" i="1" s="1"/>
  <c r="O20" i="1"/>
  <c r="L20" i="1" s="1"/>
  <c r="O21" i="1"/>
  <c r="L21" i="1" s="1"/>
  <c r="O22" i="1"/>
  <c r="L22" i="1" s="1"/>
  <c r="O27" i="1"/>
  <c r="L27" i="1" s="1"/>
  <c r="L7" i="1"/>
  <c r="O8" i="1"/>
  <c r="L8" i="1" s="1"/>
  <c r="O40" i="1"/>
  <c r="L40" i="1" s="1"/>
  <c r="O13" i="1"/>
  <c r="L13" i="1" s="1"/>
  <c r="O30" i="1"/>
  <c r="L30" i="1" s="1"/>
</calcChain>
</file>

<file path=xl/sharedStrings.xml><?xml version="1.0" encoding="utf-8"?>
<sst xmlns="http://schemas.openxmlformats.org/spreadsheetml/2006/main" count="559" uniqueCount="269">
  <si>
    <t>Lp.</t>
  </si>
  <si>
    <t>Jednostka orgnizacyjna</t>
  </si>
  <si>
    <t>Lokalizacja / przeznaczenie</t>
  </si>
  <si>
    <t>Rok budowy</t>
  </si>
  <si>
    <t>Materiały konstrukcyjne</t>
  </si>
  <si>
    <t>Wartość wybrana</t>
  </si>
  <si>
    <t>Wartość O m2</t>
  </si>
  <si>
    <t>Wartość O</t>
  </si>
  <si>
    <t>Wartość KB</t>
  </si>
  <si>
    <t>ścian</t>
  </si>
  <si>
    <t>stropów</t>
  </si>
  <si>
    <t>stropodachu</t>
  </si>
  <si>
    <t>pokrycie dachu</t>
  </si>
  <si>
    <t>1.</t>
  </si>
  <si>
    <t>2.</t>
  </si>
  <si>
    <t>3.</t>
  </si>
  <si>
    <t>4.</t>
  </si>
  <si>
    <t>5.</t>
  </si>
  <si>
    <t>6.</t>
  </si>
  <si>
    <t>-</t>
  </si>
  <si>
    <t>7.</t>
  </si>
  <si>
    <t>8.</t>
  </si>
  <si>
    <t>9.</t>
  </si>
  <si>
    <t>10.</t>
  </si>
  <si>
    <t>11.</t>
  </si>
  <si>
    <t>Nadzór konserwatora</t>
  </si>
  <si>
    <t>Remonty</t>
  </si>
  <si>
    <t>Suma ubezpieczenia</t>
  </si>
  <si>
    <t>L.p.</t>
  </si>
  <si>
    <t>Przedmiot ubezpieczenia</t>
  </si>
  <si>
    <t>Sprzęt stacjonarny</t>
  </si>
  <si>
    <t>Sprzęt przenośny</t>
  </si>
  <si>
    <t>Kserokopiarki i urządzenia wielofunkcyjne</t>
  </si>
  <si>
    <t>Jednostka</t>
  </si>
  <si>
    <t>Zabezpieczenia przeciwpożarowe</t>
  </si>
  <si>
    <t>Zabezpieczenia przeciwkradzieżowe</t>
  </si>
  <si>
    <t>Nr rej.</t>
  </si>
  <si>
    <t>Marka</t>
  </si>
  <si>
    <t>Typ/model</t>
  </si>
  <si>
    <t>Rodzaj</t>
  </si>
  <si>
    <t>Poj./ład.</t>
  </si>
  <si>
    <t>Nr nadwozia</t>
  </si>
  <si>
    <t>Lokalizacja</t>
  </si>
  <si>
    <t>b</t>
  </si>
  <si>
    <t>w</t>
  </si>
  <si>
    <t>bu</t>
  </si>
  <si>
    <t>Rodzaj sumy ubezpieczenia</t>
  </si>
  <si>
    <t>Wyposażenie i urządzenia</t>
  </si>
  <si>
    <t>nie</t>
  </si>
  <si>
    <t xml:space="preserve">8. </t>
  </si>
  <si>
    <t>Ogrodzenie</t>
  </si>
  <si>
    <t>Boisko wielofunkcyjne</t>
  </si>
  <si>
    <t>Budynek Urzędu Gminy, Biszcza 79, Biszcza</t>
  </si>
  <si>
    <t>Budynek administracyjny po PGR, Biszcza</t>
  </si>
  <si>
    <t>Budynek Ośrodka Zdrowia, Biszcza</t>
  </si>
  <si>
    <t>Budynek strażnicy, Wólka Biska</t>
  </si>
  <si>
    <t>Budynek remizo-świetlicy, Biszcza I</t>
  </si>
  <si>
    <t>Budynek strażnicy, Biszcza II</t>
  </si>
  <si>
    <t>Domek nad zalewem</t>
  </si>
  <si>
    <t>Podjazd przy Ośrodku Zdrowia, Biszcza</t>
  </si>
  <si>
    <t>Wiata przytanowa w Żarach</t>
  </si>
  <si>
    <t>Plac zabaw Bukowina</t>
  </si>
  <si>
    <t>Plac zabaw Biszcza</t>
  </si>
  <si>
    <t>Liczba miejsc</t>
  </si>
  <si>
    <t xml:space="preserve">Rok prod. </t>
  </si>
  <si>
    <t>Aktualna suma AC</t>
  </si>
  <si>
    <t>FS-Lublin</t>
  </si>
  <si>
    <t>pożarniczy</t>
  </si>
  <si>
    <t>LBL J417</t>
  </si>
  <si>
    <t>Mercedes-Benz</t>
  </si>
  <si>
    <t>2197 / 500</t>
  </si>
  <si>
    <t>ZAE 9999</t>
  </si>
  <si>
    <t>FSC-Starachowice</t>
  </si>
  <si>
    <t>Star 005M-244L</t>
  </si>
  <si>
    <t>4196 / 4000</t>
  </si>
  <si>
    <t>LBL K604</t>
  </si>
  <si>
    <t>Star 266</t>
  </si>
  <si>
    <t>6830 / 4870</t>
  </si>
  <si>
    <t>LBL 98GF</t>
  </si>
  <si>
    <t>Star</t>
  </si>
  <si>
    <t>6842 / -</t>
  </si>
  <si>
    <t>LBL G619</t>
  </si>
  <si>
    <t>ciężarowy</t>
  </si>
  <si>
    <t>2417 / 1240</t>
  </si>
  <si>
    <t>SUL35242710071518</t>
  </si>
  <si>
    <t>LBL K832</t>
  </si>
  <si>
    <t>Żuk</t>
  </si>
  <si>
    <t>A 15 B</t>
  </si>
  <si>
    <t>EUROCARGO ML</t>
  </si>
  <si>
    <t>ZCFB1LM84D2602109</t>
  </si>
  <si>
    <t>LBL 01442*</t>
  </si>
  <si>
    <t xml:space="preserve">Fiat </t>
  </si>
  <si>
    <t>Ducato 2.0 JTD</t>
  </si>
  <si>
    <t>1997/ -</t>
  </si>
  <si>
    <t>ZFA24400007335214</t>
  </si>
  <si>
    <t>Rodzaj poj.mech.</t>
  </si>
  <si>
    <t>Marka i typ</t>
  </si>
  <si>
    <t>Nr fabr. lub inwent.</t>
  </si>
  <si>
    <t>koparko-ładowarka</t>
  </si>
  <si>
    <t>Waryński Hidromek 102B</t>
  </si>
  <si>
    <t>35B111319</t>
  </si>
  <si>
    <t>2.Gminny Ośrodek Pomocy Społecznej</t>
  </si>
  <si>
    <t>3. Gminny Ośrodek Kultury Rekreacji i Sportu</t>
  </si>
  <si>
    <t>4.Gminny Zespół ds.Oświaty</t>
  </si>
  <si>
    <t>4. Gminny Zespóół ds.. Oświaty</t>
  </si>
  <si>
    <t>5. Samorzadowy Zespół Szkolny w Biszczy</t>
  </si>
  <si>
    <t>Budynek szkolny</t>
  </si>
  <si>
    <t>Budynek gospodarczo - socjalny</t>
  </si>
  <si>
    <t>6. Samorzadowa Szkoła Podstawowa w Goźnie Lipińskim</t>
  </si>
  <si>
    <t>Budynek szkoły</t>
  </si>
  <si>
    <t>6. Samorzadowa Szkoła Podstawowa w Goździe Lipińskim</t>
  </si>
  <si>
    <t>Tablica interaktywna</t>
  </si>
  <si>
    <t>7. Szkoła Pdstawow w Bukowinie</t>
  </si>
  <si>
    <t>7. Szkoła Podstawowa w Bukowinie</t>
  </si>
  <si>
    <t>Oczyszczania ściekow w Goździe Lipińskim</t>
  </si>
  <si>
    <t>Okres ubezpieczenia AC</t>
  </si>
  <si>
    <t>LBL 17317</t>
  </si>
  <si>
    <t>IVECO</t>
  </si>
  <si>
    <t>pożarnicy</t>
  </si>
  <si>
    <t>5880/-</t>
  </si>
  <si>
    <t>Zakład Gospodarki Komunalnej</t>
  </si>
  <si>
    <t>Okres ubezpieczenia OC, AC i NNW</t>
  </si>
  <si>
    <t>1. Urząd Gminy</t>
  </si>
  <si>
    <t>Budynek sanitariatów szt. 2</t>
  </si>
  <si>
    <t>Budynek wilofunkcyjny</t>
  </si>
  <si>
    <t>Wiata drewniana</t>
  </si>
  <si>
    <t>Dom Ludowy, Bukowina</t>
  </si>
  <si>
    <t>Plac zabaw Gózd Lipiński</t>
  </si>
  <si>
    <t>1.Urząd Gminy</t>
  </si>
  <si>
    <t>zestawy komputerowe 100 szt oddzilna polisa w ramach projektu</t>
  </si>
  <si>
    <t>Urząd Gminy</t>
  </si>
  <si>
    <t>Budynek UG Biszcza</t>
  </si>
  <si>
    <t>Co najmniej 2 zamki wielozapadkowe w każdych drzwiach zewnętrznych, okratowane okna</t>
  </si>
  <si>
    <t>Budynek administracyjny po PGR Biszcza</t>
  </si>
  <si>
    <t>Zgodnie z przepsamu p. poż. gaśnice lub agregaty</t>
  </si>
  <si>
    <t>Co najmniej 2 zamki wielozapadkowe w każdych drzwiach zewnętrznych</t>
  </si>
  <si>
    <t>Budynek ośrodka Zdrowia w Biszczy</t>
  </si>
  <si>
    <t>Budynek Strażnicy Wólka Biska</t>
  </si>
  <si>
    <t>Budynek remizo-świetlicy Biszcza I</t>
  </si>
  <si>
    <t>Budynek Strażnicy Biszcza II</t>
  </si>
  <si>
    <t>Domek nad Zalewem Biszcza</t>
  </si>
  <si>
    <t>Budynek mieszkalny w Bukowinie</t>
  </si>
  <si>
    <t>Budynek wielofunkcyjny w Biszczy</t>
  </si>
  <si>
    <t>Budynek sanitariatów szt. 2 Biszcza</t>
  </si>
  <si>
    <t>Okre ubepzieczenia NNW</t>
  </si>
  <si>
    <t xml:space="preserve">Okres ubezpieczenia OC </t>
  </si>
  <si>
    <t>Jenostka organizacyjna</t>
  </si>
  <si>
    <t>Gmina</t>
  </si>
  <si>
    <t>Gminny Zespół ds. Oświaty</t>
  </si>
  <si>
    <t>`30901213004188</t>
  </si>
  <si>
    <t>Ściezka przyrodniczo - edukacyjna (tablice informacyjne)</t>
  </si>
  <si>
    <t>2. Gminny Ośrodke Pomocy Społecznej</t>
  </si>
  <si>
    <t>3. Gminny Osrodek Kultury Sportu i Rekreacji</t>
  </si>
  <si>
    <t>cegła</t>
  </si>
  <si>
    <t>cegła belit</t>
  </si>
  <si>
    <t>drewno</t>
  </si>
  <si>
    <t>blacha</t>
  </si>
  <si>
    <t>płyta żerońska</t>
  </si>
  <si>
    <t>drewno, płyta żerońska</t>
  </si>
  <si>
    <t>bacha</t>
  </si>
  <si>
    <t>płyta prefabryl.</t>
  </si>
  <si>
    <t>cegła ceramiczna</t>
  </si>
  <si>
    <t>eternit</t>
  </si>
  <si>
    <t>blachodachówka</t>
  </si>
  <si>
    <t>cegła ceramiczna, pstak max</t>
  </si>
  <si>
    <t>teriva</t>
  </si>
  <si>
    <t>cegła palona czerwona</t>
  </si>
  <si>
    <t>cegła ceramiczna pełna</t>
  </si>
  <si>
    <t>klina</t>
  </si>
  <si>
    <t>pustak ceramiczny, wełna mineralna</t>
  </si>
  <si>
    <t>akerman</t>
  </si>
  <si>
    <t>pustak cermiczny</t>
  </si>
  <si>
    <t>pustak, cegła</t>
  </si>
  <si>
    <t>beton</t>
  </si>
  <si>
    <t>ceła</t>
  </si>
  <si>
    <t>jednataka nie posiada własnego budynku</t>
  </si>
  <si>
    <t>Budynek gospodarczy</t>
  </si>
  <si>
    <t>Garaż</t>
  </si>
  <si>
    <t xml:space="preserve">Zgodnie z przepsamu p. poż. </t>
  </si>
  <si>
    <t>Zgodnie z przepsamu p. poż. gaśnice lub agregaty szt. 14, hydrnty wewnętrzne szt. 8</t>
  </si>
  <si>
    <t>Zgodnie z przepsamu p. poż.</t>
  </si>
  <si>
    <t>Typu WPS na belkach stalowych</t>
  </si>
  <si>
    <t>Plac zabaw</t>
  </si>
  <si>
    <t>6. Szkoła Podstawowa w Goździe Lipińskim</t>
  </si>
  <si>
    <t>Zgodnie z przepsamu p. poż. gaśnice lub agregaty szt. 7, hydrnty wewnętrzne szt. 2</t>
  </si>
  <si>
    <t>7. Szkoła Podstawowa w Bukowienie</t>
  </si>
  <si>
    <t>Zgodnie z przepsamu p. poż. gaśnice lub agregaty szt. 5, hydrnty wewnętrzne szt. 2, hydranty zewnętrzne szt. 1</t>
  </si>
  <si>
    <t>Okratowane okna budynku, alarm tylko na miejscu</t>
  </si>
  <si>
    <t>8. Zakład Gospodarki Komunalnej</t>
  </si>
  <si>
    <t>osobowy</t>
  </si>
  <si>
    <t>1934/1993</t>
  </si>
  <si>
    <t>drewno wps</t>
  </si>
  <si>
    <t>belit</t>
  </si>
  <si>
    <t>płyty wps drewno</t>
  </si>
  <si>
    <t>Przydomowe oczyszczalnie ścieków szt. 132 teren Gminy Biszcza</t>
  </si>
  <si>
    <t>Pomosty szt. 2</t>
  </si>
  <si>
    <t>Wyposażenie i urządzenia w tym pompa pływająca i szlamowa oraz aparat do ochrony drog oddechowych</t>
  </si>
  <si>
    <t>Zgodnie z przepsamu p. poż. gaśnice lub agregaty, hydranty zewnętrzne, hydranty wewnętrzne 1 szt.</t>
  </si>
  <si>
    <t>Zgodnie z przepsamu p. poż. gaśnice lub agregaty, hydranty wewnętrzne</t>
  </si>
  <si>
    <t>Sprzęt elektroniczny starszy niż 7 lat</t>
  </si>
  <si>
    <t>ss</t>
  </si>
  <si>
    <t>Wymiana okien, malowanie Sali gimnastycznej - 2012. Moderniacja kotłowni wymiana kotła CO na gazowy. Remont toalet uczniowskich 2018</t>
  </si>
  <si>
    <t>zestawy komputerowe 30 szt. - oddzielna polisa*</t>
  </si>
  <si>
    <t>zestawy komputerowe 60 szt oddzilna polisa w ramach projektu*</t>
  </si>
  <si>
    <t>zestawy komputerowy urządzeń odbiorczych 35 szt oddzilna polisa w ramach projektu*</t>
  </si>
  <si>
    <t>zestawy komputerowe 65 szt oddzilna polisa w ramach projektu*</t>
  </si>
  <si>
    <t>Centrale i faxy*</t>
  </si>
  <si>
    <t>Sprzęt przenośny w ramach projektu szt 21*</t>
  </si>
  <si>
    <t>Sprzęt przenośny*</t>
  </si>
  <si>
    <t>* bez podziału na lata</t>
  </si>
  <si>
    <t>murowane</t>
  </si>
  <si>
    <t>KB</t>
  </si>
  <si>
    <t>Centrale i faxy w wartości odtworzeniowej*</t>
  </si>
  <si>
    <t>Sprzet nagłośnieniowy*</t>
  </si>
  <si>
    <t>Sprzęt stacjonarny*</t>
  </si>
  <si>
    <t>Sprzet stacjonarny w wartości odtworzeniowej*</t>
  </si>
  <si>
    <t>Kserokopiarki i urządzenia wielofunkcyjne w wartości odtworzeniowej*</t>
  </si>
  <si>
    <t>Tablice interaktywne w wartości odtworzeniowej*</t>
  </si>
  <si>
    <t>Oczyszczalnia ścieków w Biszczy budynek administracyjny</t>
  </si>
  <si>
    <t>Generalna modrnizacja całego obiektu w latach 2017/2018</t>
  </si>
  <si>
    <t>Bezprzewodowa stacja nadawcza wi-fi oraz stacja bazowa i maszt</t>
  </si>
  <si>
    <t>O</t>
  </si>
  <si>
    <t>Stacja Uzdatniania Wody Wólka Bilska/Żary</t>
  </si>
  <si>
    <t>Stacja Uzdatniania Wody Biszcza/Bukowina</t>
  </si>
  <si>
    <t>Kotłownia przy szkole, skład na węgiel</t>
  </si>
  <si>
    <t>Zgodnie z przepsamu p. poż.  hydranty zewnętrzne szt. 1</t>
  </si>
  <si>
    <t>Co najmniej dwa zamki wielozastawkowe w każdych drzwiach</t>
  </si>
  <si>
    <t>Co najmniej dwa zamki wielozastawkowe w każdych drzwiach, alarm tylko na miejscu</t>
  </si>
  <si>
    <t>4. Gminny Zespóół ds. Oświaty</t>
  </si>
  <si>
    <t>Sprzet stacjonarny</t>
  </si>
  <si>
    <t>s</t>
  </si>
  <si>
    <t>p</t>
  </si>
  <si>
    <t>Sprzęt elektroniczny przenośny w wartości odtworzenowej*</t>
  </si>
  <si>
    <t>Pompownia wodociagowa nr 1</t>
  </si>
  <si>
    <t>Pompownia wodociagowa nr 2</t>
  </si>
  <si>
    <t>Oczyszczania ściekow w Goździe Lipińskim wraz z urządzeniami i wyposażeniem</t>
  </si>
  <si>
    <t>Stacja Uzdatniania Wody Wólka Bilska/Żary wraz z urządzeniami i wyposażeniem</t>
  </si>
  <si>
    <t>Stacja Uzdatniania Wody Biszcza/Bukowina wraz z urządzeniami i wyposażeniem</t>
  </si>
  <si>
    <t>Pompownia wodociągowa nr 1 wraz z urządzeniami i wyposażeniem</t>
  </si>
  <si>
    <t>Pompownia wodociągowa nr 2 wraz z urządzeniami i wyposażeniem</t>
  </si>
  <si>
    <r>
      <t>Pow. użytk. w m</t>
    </r>
    <r>
      <rPr>
        <b/>
        <vertAlign val="superscript"/>
        <sz val="10"/>
        <rFont val="Arial Narrow"/>
        <family val="2"/>
        <charset val="238"/>
      </rPr>
      <t>2</t>
    </r>
  </si>
  <si>
    <t>WO</t>
  </si>
  <si>
    <t>Przystanki autobusowe z bali drewnianych szt. 2 Biszcza</t>
  </si>
  <si>
    <t>Tablica informacyjna z bali drewnianych szt. 1</t>
  </si>
  <si>
    <t>Przystań rowerowo - rekreacyjna</t>
  </si>
  <si>
    <t>zestawy komputerowe 19 szt oddzilna polisa w ramach projektu</t>
  </si>
  <si>
    <t>Serwerownia*</t>
  </si>
  <si>
    <t>Serwer*</t>
  </si>
  <si>
    <t>Zgodnie z przepsamu p. poż. gaśnice lub agregaty, hydranty zewnętrzne szt. 1, hydranty wewnętrzne szt. 1</t>
  </si>
  <si>
    <t>Dom Ludowy w Bukowinie</t>
  </si>
  <si>
    <t>Zgodnie z przepsamu p. poż. gaśnice lub agregaty, hydranty zewnętrzne sz. 1</t>
  </si>
  <si>
    <t xml:space="preserve">Sprzęt stacjonarny </t>
  </si>
  <si>
    <t>Sprzęt nagłasniający</t>
  </si>
  <si>
    <t>Brak majątku na sumy stałe</t>
  </si>
  <si>
    <t>5.Samorządowy Zespół Szkolny w Biszczy</t>
  </si>
  <si>
    <t>Wyposażenie i urządzenia w tym Piec CO</t>
  </si>
  <si>
    <t>Tablice interaktywne*</t>
  </si>
  <si>
    <t>płyty warstwowe</t>
  </si>
  <si>
    <t>Zgodnie z przepsamu p. poż. gaśnice lub agregaty szt. 1, hydrant zewnętrzny szt. 1</t>
  </si>
  <si>
    <t xml:space="preserve">Zgodnie z przepsamu p. poż. gaśnice lub agregaty szt. 1, </t>
  </si>
  <si>
    <t>Zgodnie z przepsamu p. poż. , gaśnice lub agregaty szt. 1</t>
  </si>
  <si>
    <t>01.01.2021 31.12.2022</t>
  </si>
  <si>
    <t>16.10.2021 15.10.2023</t>
  </si>
  <si>
    <t>15.10.2021 14.10.2023</t>
  </si>
  <si>
    <t>27.07.2021 26.07.2023</t>
  </si>
  <si>
    <t>06.01.2021 05.01.2023</t>
  </si>
  <si>
    <t>14.11.2021 13.11.2023</t>
  </si>
  <si>
    <t>19.08.2021 18.08.2023</t>
  </si>
  <si>
    <t>17.10.2021 16.10.2023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</si>
</sst>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&quot; zł&quot;"/>
    <numFmt numFmtId="166" formatCode="#,##0.00\ [$zł-415];[Red]\-#,##0.00\ [$zł-415]"/>
    <numFmt numFmtId="167" formatCode="_-* #,##0.00&quot; zł&quot;_-;\-* #,##0.00&quot; zł&quot;_-;_-* \-??&quot; zł&quot;_-;_-@_-"/>
    <numFmt numFmtId="168" formatCode="#,##0.00\ &quot;zł&quot;"/>
  </numFmts>
  <fonts count="4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Arial Narrow"/>
      <family val="2"/>
      <charset val="238"/>
    </font>
    <font>
      <sz val="11"/>
      <color indexed="10"/>
      <name val="Times New Roman"/>
      <family val="1"/>
      <charset val="238"/>
    </font>
    <font>
      <sz val="8"/>
      <name val="Calibri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FF0000"/>
      <name val="Arial Narrow"/>
      <family val="2"/>
      <charset val="238"/>
    </font>
    <font>
      <sz val="11"/>
      <name val="Arial Narrow"/>
      <family val="2"/>
      <charset val="238"/>
    </font>
    <font>
      <sz val="11"/>
      <name val="Times New Roman"/>
      <family val="1"/>
      <charset val="238"/>
    </font>
    <font>
      <b/>
      <vertAlign val="superscript"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1"/>
      <color theme="0"/>
      <name val="Arial Narrow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/>
    <xf numFmtId="0" fontId="16" fillId="20" borderId="1" applyNumberFormat="0" applyAlignment="0" applyProtection="0"/>
    <xf numFmtId="9" fontId="4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3" borderId="9" applyNumberFormat="0" applyAlignment="0" applyProtection="0"/>
    <xf numFmtId="44" fontId="1" fillId="0" borderId="0" applyFont="0" applyFill="0" applyBorder="0" applyAlignment="0" applyProtection="0"/>
    <xf numFmtId="167" fontId="4" fillId="0" borderId="0" applyFill="0" applyBorder="0" applyAlignment="0" applyProtection="0"/>
    <xf numFmtId="0" fontId="21" fillId="3" borderId="0" applyNumberFormat="0" applyBorder="0" applyAlignment="0" applyProtection="0"/>
  </cellStyleXfs>
  <cellXfs count="188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0" fillId="0" borderId="0" xfId="0" applyAlignment="1">
      <alignment horizontal="center"/>
    </xf>
    <xf numFmtId="0" fontId="24" fillId="0" borderId="0" xfId="0" applyFont="1"/>
    <xf numFmtId="0" fontId="25" fillId="0" borderId="0" xfId="0" applyFont="1"/>
    <xf numFmtId="0" fontId="3" fillId="0" borderId="13" xfId="35" applyFont="1" applyBorder="1" applyAlignment="1">
      <alignment horizontal="left"/>
    </xf>
    <xf numFmtId="49" fontId="25" fillId="0" borderId="0" xfId="0" applyNumberFormat="1" applyFont="1"/>
    <xf numFmtId="0" fontId="3" fillId="0" borderId="0" xfId="0" applyFont="1"/>
    <xf numFmtId="0" fontId="24" fillId="0" borderId="0" xfId="0" applyFont="1" applyAlignment="1">
      <alignment wrapText="1"/>
    </xf>
    <xf numFmtId="49" fontId="24" fillId="0" borderId="0" xfId="0" applyNumberFormat="1" applyFont="1" applyAlignment="1">
      <alignment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0" fontId="25" fillId="24" borderId="0" xfId="0" applyFont="1" applyFill="1" applyAlignment="1">
      <alignment horizontal="right"/>
    </xf>
    <xf numFmtId="0" fontId="25" fillId="26" borderId="0" xfId="0" applyFont="1" applyFill="1" applyAlignment="1">
      <alignment horizontal="right"/>
    </xf>
    <xf numFmtId="0" fontId="2" fillId="0" borderId="19" xfId="35" applyFont="1" applyBorder="1" applyAlignment="1">
      <alignment vertical="top"/>
    </xf>
    <xf numFmtId="0" fontId="2" fillId="0" borderId="20" xfId="35" applyFont="1" applyBorder="1" applyAlignment="1">
      <alignment vertical="top"/>
    </xf>
    <xf numFmtId="44" fontId="2" fillId="0" borderId="23" xfId="43" applyFont="1" applyBorder="1" applyAlignment="1">
      <alignment vertical="top"/>
    </xf>
    <xf numFmtId="44" fontId="2" fillId="20" borderId="13" xfId="43" applyFont="1" applyFill="1" applyBorder="1" applyAlignment="1" applyProtection="1">
      <alignment horizontal="center" vertical="center"/>
    </xf>
    <xf numFmtId="44" fontId="3" fillId="0" borderId="13" xfId="43" applyFont="1" applyFill="1" applyBorder="1" applyAlignment="1" applyProtection="1">
      <alignment horizontal="right" wrapText="1"/>
      <protection locked="0"/>
    </xf>
    <xf numFmtId="0" fontId="23" fillId="0" borderId="0" xfId="0" applyFont="1" applyFill="1"/>
    <xf numFmtId="0" fontId="3" fillId="0" borderId="10" xfId="0" applyFont="1" applyBorder="1"/>
    <xf numFmtId="0" fontId="29" fillId="0" borderId="0" xfId="0" applyFont="1"/>
    <xf numFmtId="49" fontId="28" fillId="0" borderId="0" xfId="0" applyNumberFormat="1" applyFont="1" applyAlignment="1">
      <alignment horizontal="left"/>
    </xf>
    <xf numFmtId="0" fontId="28" fillId="0" borderId="0" xfId="0" applyFont="1"/>
    <xf numFmtId="167" fontId="28" fillId="0" borderId="0" xfId="0" applyNumberFormat="1" applyFont="1"/>
    <xf numFmtId="0" fontId="27" fillId="0" borderId="0" xfId="0" applyFont="1"/>
    <xf numFmtId="44" fontId="28" fillId="0" borderId="0" xfId="43" applyFont="1"/>
    <xf numFmtId="164" fontId="28" fillId="0" borderId="0" xfId="0" applyNumberFormat="1" applyFont="1"/>
    <xf numFmtId="0" fontId="30" fillId="0" borderId="0" xfId="0" applyFont="1" applyAlignment="1">
      <alignment vertical="center"/>
    </xf>
    <xf numFmtId="49" fontId="3" fillId="0" borderId="0" xfId="0" applyNumberFormat="1" applyFont="1" applyAlignment="1">
      <alignment horizontal="left"/>
    </xf>
    <xf numFmtId="0" fontId="31" fillId="0" borderId="0" xfId="0" applyFont="1"/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4" borderId="36" xfId="35" applyFont="1" applyFill="1" applyBorder="1" applyAlignment="1">
      <alignment horizontal="center" wrapText="1"/>
    </xf>
    <xf numFmtId="165" fontId="3" fillId="24" borderId="36" xfId="35" applyNumberFormat="1" applyFont="1" applyFill="1" applyBorder="1"/>
    <xf numFmtId="165" fontId="3" fillId="24" borderId="36" xfId="35" applyNumberFormat="1" applyFont="1" applyFill="1" applyBorder="1" applyAlignment="1">
      <alignment horizontal="center"/>
    </xf>
    <xf numFmtId="165" fontId="3" fillId="24" borderId="36" xfId="35" applyNumberFormat="1" applyFont="1" applyFill="1" applyBorder="1" applyAlignment="1">
      <alignment horizontal="center" wrapText="1"/>
    </xf>
    <xf numFmtId="0" fontId="3" fillId="24" borderId="36" xfId="35" applyFont="1" applyFill="1" applyBorder="1" applyAlignment="1">
      <alignment horizontal="center"/>
    </xf>
    <xf numFmtId="0" fontId="3" fillId="0" borderId="36" xfId="35" applyFont="1" applyFill="1" applyBorder="1" applyAlignment="1">
      <alignment wrapText="1"/>
    </xf>
    <xf numFmtId="0" fontId="28" fillId="0" borderId="36" xfId="35" applyFont="1" applyFill="1" applyBorder="1" applyAlignment="1">
      <alignment wrapText="1"/>
    </xf>
    <xf numFmtId="0" fontId="28" fillId="0" borderId="36" xfId="35" applyFont="1" applyFill="1" applyBorder="1" applyAlignment="1">
      <alignment horizontal="center" wrapText="1"/>
    </xf>
    <xf numFmtId="165" fontId="28" fillId="0" borderId="36" xfId="35" applyNumberFormat="1" applyFont="1" applyFill="1" applyBorder="1" applyAlignment="1">
      <alignment horizontal="center"/>
    </xf>
    <xf numFmtId="49" fontId="28" fillId="0" borderId="10" xfId="0" applyNumberFormat="1" applyFont="1" applyBorder="1" applyAlignment="1">
      <alignment horizontal="left" wrapText="1"/>
    </xf>
    <xf numFmtId="49" fontId="28" fillId="0" borderId="18" xfId="0" applyNumberFormat="1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49" fontId="28" fillId="0" borderId="14" xfId="0" applyNumberFormat="1" applyFont="1" applyBorder="1" applyAlignment="1">
      <alignment horizontal="left" wrapText="1"/>
    </xf>
    <xf numFmtId="49" fontId="28" fillId="0" borderId="11" xfId="0" applyNumberFormat="1" applyFont="1" applyBorder="1" applyAlignment="1">
      <alignment horizontal="left" wrapText="1"/>
    </xf>
    <xf numFmtId="0" fontId="28" fillId="0" borderId="10" xfId="0" applyFont="1" applyBorder="1" applyAlignment="1">
      <alignment horizontal="center" vertical="center"/>
    </xf>
    <xf numFmtId="0" fontId="32" fillId="0" borderId="0" xfId="0" applyFont="1"/>
    <xf numFmtId="0" fontId="28" fillId="0" borderId="36" xfId="35" applyFont="1" applyFill="1" applyBorder="1" applyAlignment="1">
      <alignment horizontal="center"/>
    </xf>
    <xf numFmtId="165" fontId="28" fillId="0" borderId="36" xfId="35" applyNumberFormat="1" applyFont="1" applyFill="1" applyBorder="1" applyAlignment="1">
      <alignment horizontal="center" wrapText="1"/>
    </xf>
    <xf numFmtId="168" fontId="28" fillId="0" borderId="36" xfId="35" applyNumberFormat="1" applyFont="1" applyFill="1" applyBorder="1" applyAlignment="1">
      <alignment horizontal="center"/>
    </xf>
    <xf numFmtId="0" fontId="2" fillId="25" borderId="16" xfId="0" applyFont="1" applyFill="1" applyBorder="1" applyAlignment="1">
      <alignment horizontal="left" wrapText="1"/>
    </xf>
    <xf numFmtId="0" fontId="2" fillId="25" borderId="12" xfId="0" applyFont="1" applyFill="1" applyBorder="1" applyAlignment="1">
      <alignment horizontal="left" wrapText="1"/>
    </xf>
    <xf numFmtId="49" fontId="2" fillId="25" borderId="12" xfId="0" applyNumberFormat="1" applyFont="1" applyFill="1" applyBorder="1" applyAlignment="1">
      <alignment horizontal="left" wrapText="1"/>
    </xf>
    <xf numFmtId="49" fontId="2" fillId="25" borderId="15" xfId="0" applyNumberFormat="1" applyFont="1" applyFill="1" applyBorder="1" applyAlignment="1">
      <alignment horizontal="left" wrapText="1"/>
    </xf>
    <xf numFmtId="0" fontId="3" fillId="24" borderId="36" xfId="35" applyFont="1" applyFill="1" applyBorder="1" applyAlignment="1">
      <alignment horizontal="left" wrapText="1"/>
    </xf>
    <xf numFmtId="0" fontId="3" fillId="24" borderId="10" xfId="35" applyFont="1" applyFill="1" applyBorder="1" applyAlignment="1">
      <alignment horizontal="left" wrapText="1"/>
    </xf>
    <xf numFmtId="0" fontId="3" fillId="24" borderId="36" xfId="35" applyFont="1" applyFill="1" applyBorder="1" applyAlignment="1">
      <alignment wrapText="1"/>
    </xf>
    <xf numFmtId="0" fontId="3" fillId="24" borderId="36" xfId="35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left" wrapText="1"/>
    </xf>
    <xf numFmtId="0" fontId="3" fillId="0" borderId="36" xfId="0" applyFont="1" applyBorder="1" applyAlignment="1">
      <alignment wrapText="1"/>
    </xf>
    <xf numFmtId="168" fontId="3" fillId="0" borderId="10" xfId="0" applyNumberFormat="1" applyFont="1" applyBorder="1" applyAlignment="1">
      <alignment horizontal="center" vertical="center"/>
    </xf>
    <xf numFmtId="8" fontId="3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8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3" fillId="0" borderId="10" xfId="0" applyFont="1" applyBorder="1"/>
    <xf numFmtId="0" fontId="33" fillId="0" borderId="10" xfId="0" applyFont="1" applyBorder="1" applyAlignment="1">
      <alignment wrapText="1"/>
    </xf>
    <xf numFmtId="0" fontId="33" fillId="0" borderId="0" xfId="0" applyFont="1"/>
    <xf numFmtId="8" fontId="33" fillId="0" borderId="0" xfId="0" applyNumberFormat="1" applyFont="1"/>
    <xf numFmtId="0" fontId="34" fillId="0" borderId="0" xfId="0" applyFont="1"/>
    <xf numFmtId="0" fontId="34" fillId="24" borderId="0" xfId="0" applyFont="1" applyFill="1" applyAlignment="1">
      <alignment horizontal="right"/>
    </xf>
    <xf numFmtId="168" fontId="23" fillId="0" borderId="0" xfId="0" applyNumberFormat="1" applyFont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2" fillId="27" borderId="36" xfId="35" applyFont="1" applyFill="1" applyBorder="1" applyAlignment="1">
      <alignment horizontal="center" wrapText="1"/>
    </xf>
    <xf numFmtId="165" fontId="2" fillId="27" borderId="36" xfId="35" applyNumberFormat="1" applyFont="1" applyFill="1" applyBorder="1" applyAlignment="1">
      <alignment horizontal="center" wrapText="1"/>
    </xf>
    <xf numFmtId="0" fontId="2" fillId="20" borderId="13" xfId="35" applyFont="1" applyFill="1" applyBorder="1" applyAlignment="1">
      <alignment horizontal="center" vertical="center"/>
    </xf>
    <xf numFmtId="0" fontId="3" fillId="24" borderId="36" xfId="35" applyFont="1" applyFill="1" applyBorder="1" applyAlignment="1">
      <alignment horizontal="center" vertical="center" wrapText="1"/>
    </xf>
    <xf numFmtId="165" fontId="2" fillId="20" borderId="36" xfId="44" applyNumberFormat="1" applyFont="1" applyFill="1" applyBorder="1" applyAlignment="1" applyProtection="1">
      <alignment horizontal="center" vertical="center" wrapText="1"/>
    </xf>
    <xf numFmtId="168" fontId="3" fillId="30" borderId="36" xfId="35" applyNumberFormat="1" applyFont="1" applyFill="1" applyBorder="1" applyAlignment="1">
      <alignment horizontal="center"/>
    </xf>
    <xf numFmtId="0" fontId="28" fillId="30" borderId="36" xfId="35" applyFont="1" applyFill="1" applyBorder="1" applyAlignment="1">
      <alignment horizontal="center"/>
    </xf>
    <xf numFmtId="0" fontId="28" fillId="30" borderId="36" xfId="35" applyFont="1" applyFill="1" applyBorder="1" applyAlignment="1">
      <alignment horizontal="center" wrapText="1"/>
    </xf>
    <xf numFmtId="165" fontId="28" fillId="30" borderId="36" xfId="35" applyNumberFormat="1" applyFont="1" applyFill="1" applyBorder="1" applyAlignment="1">
      <alignment horizontal="center" wrapText="1"/>
    </xf>
    <xf numFmtId="0" fontId="28" fillId="30" borderId="36" xfId="35" applyFont="1" applyFill="1" applyBorder="1" applyAlignment="1">
      <alignment wrapText="1"/>
    </xf>
    <xf numFmtId="165" fontId="28" fillId="30" borderId="36" xfId="35" applyNumberFormat="1" applyFont="1" applyFill="1" applyBorder="1" applyAlignment="1">
      <alignment horizontal="center"/>
    </xf>
    <xf numFmtId="0" fontId="23" fillId="30" borderId="0" xfId="0" applyFont="1" applyFill="1"/>
    <xf numFmtId="44" fontId="3" fillId="0" borderId="13" xfId="43" applyFont="1" applyFill="1" applyBorder="1" applyAlignment="1" applyProtection="1">
      <alignment horizontal="right" vertical="top" wrapText="1"/>
      <protection locked="0"/>
    </xf>
    <xf numFmtId="0" fontId="2" fillId="0" borderId="21" xfId="35" applyFont="1" applyBorder="1" applyAlignment="1">
      <alignment vertical="top"/>
    </xf>
    <xf numFmtId="0" fontId="2" fillId="0" borderId="22" xfId="35" applyFont="1" applyBorder="1" applyAlignment="1">
      <alignment vertical="top"/>
    </xf>
    <xf numFmtId="44" fontId="2" fillId="0" borderId="24" xfId="43" applyFont="1" applyBorder="1" applyAlignment="1">
      <alignment vertical="top"/>
    </xf>
    <xf numFmtId="0" fontId="2" fillId="20" borderId="10" xfId="35" applyFont="1" applyFill="1" applyBorder="1" applyAlignment="1">
      <alignment horizontal="center" vertical="center"/>
    </xf>
    <xf numFmtId="44" fontId="2" fillId="20" borderId="10" xfId="43" applyFont="1" applyFill="1" applyBorder="1" applyAlignment="1" applyProtection="1">
      <alignment horizontal="center" vertical="center"/>
    </xf>
    <xf numFmtId="0" fontId="3" fillId="31" borderId="36" xfId="35" applyFont="1" applyFill="1" applyBorder="1" applyAlignment="1">
      <alignment horizontal="left" vertical="center"/>
    </xf>
    <xf numFmtId="44" fontId="3" fillId="31" borderId="36" xfId="43" applyFont="1" applyFill="1" applyBorder="1" applyAlignment="1" applyProtection="1">
      <alignment horizontal="center" vertical="center"/>
    </xf>
    <xf numFmtId="44" fontId="3" fillId="0" borderId="10" xfId="43" applyFont="1" applyBorder="1"/>
    <xf numFmtId="44" fontId="3" fillId="0" borderId="36" xfId="43" applyFont="1" applyBorder="1"/>
    <xf numFmtId="44" fontId="3" fillId="0" borderId="10" xfId="43" applyFont="1" applyFill="1" applyBorder="1" applyAlignment="1" applyProtection="1">
      <alignment horizontal="right" wrapText="1"/>
      <protection locked="0"/>
    </xf>
    <xf numFmtId="0" fontId="2" fillId="0" borderId="0" xfId="0" applyFont="1"/>
    <xf numFmtId="44" fontId="3" fillId="0" borderId="0" xfId="43" applyFont="1"/>
    <xf numFmtId="0" fontId="3" fillId="0" borderId="10" xfId="35" applyFont="1" applyBorder="1" applyAlignment="1">
      <alignment horizontal="left"/>
    </xf>
    <xf numFmtId="44" fontId="3" fillId="0" borderId="36" xfId="43" applyFont="1" applyFill="1" applyBorder="1" applyAlignment="1" applyProtection="1">
      <alignment horizontal="right" wrapText="1"/>
      <protection locked="0"/>
    </xf>
    <xf numFmtId="0" fontId="32" fillId="0" borderId="36" xfId="0" applyFont="1" applyBorder="1"/>
    <xf numFmtId="0" fontId="3" fillId="0" borderId="36" xfId="0" applyFont="1" applyBorder="1"/>
    <xf numFmtId="0" fontId="33" fillId="0" borderId="36" xfId="0" applyFont="1" applyBorder="1"/>
    <xf numFmtId="0" fontId="3" fillId="24" borderId="36" xfId="0" applyFont="1" applyFill="1" applyBorder="1"/>
    <xf numFmtId="0" fontId="33" fillId="0" borderId="36" xfId="0" applyFont="1" applyFill="1" applyBorder="1"/>
    <xf numFmtId="0" fontId="33" fillId="30" borderId="36" xfId="0" applyFont="1" applyFill="1" applyBorder="1"/>
    <xf numFmtId="0" fontId="33" fillId="0" borderId="36" xfId="0" applyFont="1" applyBorder="1" applyAlignment="1">
      <alignment wrapText="1"/>
    </xf>
    <xf numFmtId="0" fontId="33" fillId="0" borderId="36" xfId="0" applyFont="1" applyFill="1" applyBorder="1" applyAlignment="1">
      <alignment wrapText="1"/>
    </xf>
    <xf numFmtId="0" fontId="36" fillId="0" borderId="0" xfId="0" applyFont="1"/>
    <xf numFmtId="0" fontId="36" fillId="0" borderId="0" xfId="0" applyFont="1" applyAlignment="1">
      <alignment horizontal="center"/>
    </xf>
    <xf numFmtId="165" fontId="36" fillId="0" borderId="0" xfId="0" applyNumberFormat="1" applyFont="1"/>
    <xf numFmtId="0" fontId="2" fillId="20" borderId="13" xfId="35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8" fontId="28" fillId="0" borderId="10" xfId="0" applyNumberFormat="1" applyFont="1" applyBorder="1" applyAlignment="1">
      <alignment horizontal="center" vertical="center"/>
    </xf>
    <xf numFmtId="0" fontId="3" fillId="24" borderId="36" xfId="35" applyFont="1" applyFill="1" applyBorder="1" applyAlignment="1">
      <alignment horizontal="center" vertical="center" wrapText="1"/>
    </xf>
    <xf numFmtId="0" fontId="3" fillId="24" borderId="36" xfId="35" applyFont="1" applyFill="1" applyBorder="1" applyAlignment="1">
      <alignment horizontal="center" vertical="center" wrapText="1"/>
    </xf>
    <xf numFmtId="0" fontId="3" fillId="24" borderId="37" xfId="35" applyFont="1" applyFill="1" applyBorder="1" applyAlignment="1">
      <alignment horizontal="center" vertical="center" wrapText="1"/>
    </xf>
    <xf numFmtId="0" fontId="3" fillId="24" borderId="28" xfId="35" applyFont="1" applyFill="1" applyBorder="1" applyAlignment="1">
      <alignment horizontal="center" vertical="center" wrapText="1"/>
    </xf>
    <xf numFmtId="0" fontId="2" fillId="20" borderId="36" xfId="35" applyFont="1" applyFill="1" applyBorder="1" applyAlignment="1">
      <alignment horizontal="center" vertical="center" wrapText="1"/>
    </xf>
    <xf numFmtId="4" fontId="2" fillId="20" borderId="36" xfId="35" applyNumberFormat="1" applyFont="1" applyFill="1" applyBorder="1" applyAlignment="1">
      <alignment horizontal="center" vertical="center" wrapText="1"/>
    </xf>
    <xf numFmtId="165" fontId="2" fillId="20" borderId="36" xfId="44" applyNumberFormat="1" applyFont="1" applyFill="1" applyBorder="1" applyAlignment="1" applyProtection="1">
      <alignment horizontal="center" vertical="center" wrapText="1"/>
    </xf>
    <xf numFmtId="0" fontId="2" fillId="20" borderId="10" xfId="35" applyFont="1" applyFill="1" applyBorder="1" applyAlignment="1">
      <alignment horizontal="center" vertical="center"/>
    </xf>
    <xf numFmtId="0" fontId="3" fillId="0" borderId="10" xfId="35" applyFont="1" applyBorder="1" applyAlignment="1">
      <alignment vertical="top" wrapText="1"/>
    </xf>
    <xf numFmtId="0" fontId="3" fillId="0" borderId="10" xfId="35" applyFont="1" applyBorder="1" applyAlignment="1">
      <alignment horizontal="left" vertical="top" wrapText="1"/>
    </xf>
    <xf numFmtId="0" fontId="3" fillId="0" borderId="25" xfId="35" applyFont="1" applyBorder="1" applyAlignment="1">
      <alignment horizontal="left" vertical="top" wrapText="1"/>
    </xf>
    <xf numFmtId="0" fontId="3" fillId="0" borderId="17" xfId="35" applyFont="1" applyBorder="1" applyAlignment="1">
      <alignment horizontal="left" vertical="top" wrapText="1"/>
    </xf>
    <xf numFmtId="0" fontId="3" fillId="0" borderId="39" xfId="35" applyFont="1" applyBorder="1" applyAlignment="1">
      <alignment horizontal="left" vertical="top" wrapText="1"/>
    </xf>
    <xf numFmtId="0" fontId="3" fillId="0" borderId="40" xfId="35" applyFont="1" applyBorder="1" applyAlignment="1">
      <alignment horizontal="left" vertical="top" wrapText="1"/>
    </xf>
    <xf numFmtId="0" fontId="2" fillId="20" borderId="13" xfId="35" applyFont="1" applyFill="1" applyBorder="1" applyAlignment="1">
      <alignment horizontal="center" vertical="center"/>
    </xf>
    <xf numFmtId="0" fontId="3" fillId="0" borderId="19" xfId="35" applyFont="1" applyBorder="1" applyAlignment="1">
      <alignment vertical="top" wrapText="1"/>
    </xf>
    <xf numFmtId="0" fontId="3" fillId="0" borderId="23" xfId="35" applyFont="1" applyBorder="1" applyAlignment="1">
      <alignment vertical="top" wrapText="1"/>
    </xf>
    <xf numFmtId="0" fontId="31" fillId="0" borderId="23" xfId="0" applyFont="1" applyBorder="1" applyAlignment="1">
      <alignment vertical="top" wrapText="1"/>
    </xf>
    <xf numFmtId="0" fontId="2" fillId="20" borderId="19" xfId="35" applyFont="1" applyFill="1" applyBorder="1" applyAlignment="1">
      <alignment horizontal="center" vertical="center"/>
    </xf>
    <xf numFmtId="0" fontId="2" fillId="20" borderId="23" xfId="35" applyFont="1" applyFill="1" applyBorder="1" applyAlignment="1">
      <alignment horizontal="center" vertical="center"/>
    </xf>
    <xf numFmtId="0" fontId="3" fillId="0" borderId="19" xfId="35" applyFont="1" applyBorder="1" applyAlignment="1">
      <alignment horizontal="left" vertical="top" wrapText="1"/>
    </xf>
    <xf numFmtId="0" fontId="3" fillId="0" borderId="23" xfId="35" applyFont="1" applyBorder="1" applyAlignment="1">
      <alignment horizontal="left" vertical="top" wrapText="1"/>
    </xf>
    <xf numFmtId="0" fontId="3" fillId="0" borderId="13" xfId="35" applyFont="1" applyBorder="1" applyAlignment="1">
      <alignment vertical="top" wrapText="1"/>
    </xf>
    <xf numFmtId="0" fontId="3" fillId="0" borderId="25" xfId="35" applyFont="1" applyBorder="1" applyAlignment="1">
      <alignment vertical="top" wrapText="1"/>
    </xf>
    <xf numFmtId="0" fontId="31" fillId="0" borderId="17" xfId="0" applyFont="1" applyBorder="1" applyAlignment="1">
      <alignment vertical="top" wrapText="1"/>
    </xf>
    <xf numFmtId="0" fontId="3" fillId="31" borderId="39" xfId="35" applyFont="1" applyFill="1" applyBorder="1" applyAlignment="1">
      <alignment horizontal="left" vertical="center"/>
    </xf>
    <xf numFmtId="0" fontId="3" fillId="31" borderId="40" xfId="35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1" fillId="0" borderId="28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3" fillId="0" borderId="16" xfId="0" applyFont="1" applyBorder="1" applyAlignment="1"/>
    <xf numFmtId="0" fontId="33" fillId="0" borderId="11" xfId="0" applyFont="1" applyBorder="1" applyAlignment="1"/>
    <xf numFmtId="0" fontId="3" fillId="28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9" borderId="34" xfId="0" applyFont="1" applyFill="1" applyBorder="1" applyAlignment="1">
      <alignment vertical="center"/>
    </xf>
    <xf numFmtId="0" fontId="2" fillId="29" borderId="35" xfId="0" applyFont="1" applyFill="1" applyBorder="1" applyAlignment="1">
      <alignment vertical="center"/>
    </xf>
    <xf numFmtId="0" fontId="2" fillId="29" borderId="26" xfId="0" applyFont="1" applyFill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8" fontId="23" fillId="0" borderId="0" xfId="0" applyNumberFormat="1" applyFont="1"/>
    <xf numFmtId="166" fontId="38" fillId="20" borderId="36" xfId="44" applyNumberFormat="1" applyFont="1" applyFill="1" applyBorder="1" applyAlignment="1" applyProtection="1">
      <alignment horizontal="center" vertical="center" wrapText="1"/>
    </xf>
    <xf numFmtId="165" fontId="38" fillId="20" borderId="36" xfId="44" applyNumberFormat="1" applyFont="1" applyFill="1" applyBorder="1" applyAlignment="1" applyProtection="1">
      <alignment horizontal="center" vertical="center" wrapText="1"/>
    </xf>
    <xf numFmtId="0" fontId="39" fillId="24" borderId="36" xfId="35" applyNumberFormat="1" applyFont="1" applyFill="1" applyBorder="1"/>
    <xf numFmtId="165" fontId="39" fillId="24" borderId="36" xfId="35" applyNumberFormat="1" applyFont="1" applyFill="1" applyBorder="1"/>
    <xf numFmtId="166" fontId="39" fillId="24" borderId="36" xfId="35" applyNumberFormat="1" applyFont="1" applyFill="1" applyBorder="1"/>
    <xf numFmtId="0" fontId="39" fillId="0" borderId="36" xfId="35" applyNumberFormat="1" applyFont="1" applyFill="1" applyBorder="1"/>
    <xf numFmtId="165" fontId="39" fillId="0" borderId="36" xfId="35" applyNumberFormat="1" applyFont="1" applyFill="1" applyBorder="1"/>
    <xf numFmtId="166" fontId="39" fillId="0" borderId="36" xfId="35" applyNumberFormat="1" applyFont="1" applyFill="1" applyBorder="1"/>
    <xf numFmtId="0" fontId="39" fillId="30" borderId="36" xfId="35" applyNumberFormat="1" applyFont="1" applyFill="1" applyBorder="1"/>
    <xf numFmtId="165" fontId="39" fillId="30" borderId="36" xfId="35" applyNumberFormat="1" applyFont="1" applyFill="1" applyBorder="1"/>
    <xf numFmtId="166" fontId="39" fillId="30" borderId="36" xfId="35" applyNumberFormat="1" applyFont="1" applyFill="1" applyBorder="1"/>
    <xf numFmtId="0" fontId="40" fillId="0" borderId="0" xfId="0" applyFont="1"/>
    <xf numFmtId="0" fontId="37" fillId="0" borderId="0" xfId="0" applyFont="1"/>
  </cellXfs>
  <cellStyles count="46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 2" xfId="25" xr:uid="{00000000-0005-0000-0000-000018000000}"/>
    <cellStyle name="Dane wyjściowe 2" xfId="26" xr:uid="{00000000-0005-0000-0000-000019000000}"/>
    <cellStyle name="Dobre 2" xfId="27" xr:uid="{00000000-0005-0000-0000-00001A000000}"/>
    <cellStyle name="Komórka połączona 2" xfId="28" xr:uid="{00000000-0005-0000-0000-00001B000000}"/>
    <cellStyle name="Komórka zaznaczona 2" xfId="29" xr:uid="{00000000-0005-0000-0000-00001C000000}"/>
    <cellStyle name="Nagłówek 1 2" xfId="30" xr:uid="{00000000-0005-0000-0000-00001D000000}"/>
    <cellStyle name="Nagłówek 2 2" xfId="31" xr:uid="{00000000-0005-0000-0000-00001E000000}"/>
    <cellStyle name="Nagłówek 3 2" xfId="32" xr:uid="{00000000-0005-0000-0000-00001F000000}"/>
    <cellStyle name="Nagłówek 4 2" xfId="33" xr:uid="{00000000-0005-0000-0000-000020000000}"/>
    <cellStyle name="Neutralne 2" xfId="34" xr:uid="{00000000-0005-0000-0000-000021000000}"/>
    <cellStyle name="Normalny" xfId="0" builtinId="0"/>
    <cellStyle name="Normalny 2" xfId="35" xr:uid="{00000000-0005-0000-0000-000023000000}"/>
    <cellStyle name="Obliczenia 2" xfId="36" xr:uid="{00000000-0005-0000-0000-000024000000}"/>
    <cellStyle name="Procentowy 2" xfId="37" xr:uid="{00000000-0005-0000-0000-000025000000}"/>
    <cellStyle name="Suma 2" xfId="38" xr:uid="{00000000-0005-0000-0000-000026000000}"/>
    <cellStyle name="Tekst objaśnienia 2" xfId="39" xr:uid="{00000000-0005-0000-0000-000027000000}"/>
    <cellStyle name="Tekst ostrzeżenia 2" xfId="40" xr:uid="{00000000-0005-0000-0000-000028000000}"/>
    <cellStyle name="Tytuł 2" xfId="41" xr:uid="{00000000-0005-0000-0000-000029000000}"/>
    <cellStyle name="Uwaga 2" xfId="42" xr:uid="{00000000-0005-0000-0000-00002A000000}"/>
    <cellStyle name="Walutowy" xfId="43" builtinId="4"/>
    <cellStyle name="Walutowy 2" xfId="44" xr:uid="{00000000-0005-0000-0000-00002C000000}"/>
    <cellStyle name="Złe 2" xfId="45" xr:uid="{00000000-0005-0000-0000-00002D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4"/>
  <sheetViews>
    <sheetView zoomScale="85" zoomScaleNormal="70" workbookViewId="0">
      <pane xSplit="5" ySplit="1" topLeftCell="K35" activePane="bottomRight" state="frozen"/>
      <selection pane="topRight" activeCell="F1" sqref="F1"/>
      <selection pane="bottomLeft" activeCell="A2" sqref="A2"/>
      <selection pane="bottomRight" activeCell="M39" sqref="M39"/>
    </sheetView>
  </sheetViews>
  <sheetFormatPr defaultRowHeight="14.4"/>
  <cols>
    <col min="2" max="2" width="49.109375" customWidth="1"/>
    <col min="3" max="3" width="66.33203125" customWidth="1"/>
    <col min="4" max="4" width="13" style="4" customWidth="1"/>
    <col min="5" max="5" width="15.6640625" style="4" customWidth="1"/>
    <col min="6" max="6" width="15.109375" style="4" customWidth="1"/>
    <col min="7" max="7" width="13.44140625" style="4" customWidth="1"/>
    <col min="8" max="8" width="19.44140625" style="4" customWidth="1"/>
    <col min="9" max="9" width="8.6640625" style="4" customWidth="1"/>
    <col min="10" max="10" width="17" style="4" customWidth="1"/>
    <col min="11" max="11" width="17" customWidth="1"/>
    <col min="12" max="12" width="16.6640625" customWidth="1"/>
    <col min="13" max="13" width="15" style="4" customWidth="1"/>
    <col min="14" max="14" width="11.44140625" style="187" hidden="1" customWidth="1"/>
    <col min="15" max="16" width="14.88671875" style="187" hidden="1" customWidth="1"/>
    <col min="17" max="17" width="15.6640625" hidden="1" customWidth="1"/>
  </cols>
  <sheetData>
    <row r="1" spans="1:18" ht="47.25" customHeight="1">
      <c r="A1" s="134" t="s">
        <v>0</v>
      </c>
      <c r="B1" s="134" t="s">
        <v>1</v>
      </c>
      <c r="C1" s="134" t="s">
        <v>2</v>
      </c>
      <c r="D1" s="134" t="s">
        <v>3</v>
      </c>
      <c r="E1" s="135" t="s">
        <v>240</v>
      </c>
      <c r="F1" s="134" t="s">
        <v>4</v>
      </c>
      <c r="G1" s="134"/>
      <c r="H1" s="134"/>
      <c r="I1" s="134"/>
      <c r="J1" s="134" t="s">
        <v>25</v>
      </c>
      <c r="K1" s="134" t="s">
        <v>26</v>
      </c>
      <c r="L1" s="136" t="s">
        <v>5</v>
      </c>
      <c r="M1" s="93" t="s">
        <v>46</v>
      </c>
      <c r="N1" s="175" t="s">
        <v>6</v>
      </c>
      <c r="O1" s="176" t="s">
        <v>7</v>
      </c>
      <c r="P1" s="175" t="s">
        <v>8</v>
      </c>
      <c r="Q1" s="116"/>
    </row>
    <row r="2" spans="1:18" ht="27.6">
      <c r="A2" s="134"/>
      <c r="B2" s="134"/>
      <c r="C2" s="134"/>
      <c r="D2" s="134"/>
      <c r="E2" s="134"/>
      <c r="F2" s="89" t="s">
        <v>9</v>
      </c>
      <c r="G2" s="90" t="s">
        <v>10</v>
      </c>
      <c r="H2" s="89" t="s">
        <v>11</v>
      </c>
      <c r="I2" s="89" t="s">
        <v>12</v>
      </c>
      <c r="J2" s="134"/>
      <c r="K2" s="134"/>
      <c r="L2" s="136"/>
      <c r="M2" s="93"/>
      <c r="N2" s="175"/>
      <c r="O2" s="176"/>
      <c r="P2" s="175"/>
      <c r="Q2" s="116"/>
    </row>
    <row r="3" spans="1:18">
      <c r="A3" s="131" t="s">
        <v>13</v>
      </c>
      <c r="B3" s="131" t="s">
        <v>122</v>
      </c>
      <c r="C3" s="117" t="s">
        <v>52</v>
      </c>
      <c r="D3" s="40" t="s">
        <v>190</v>
      </c>
      <c r="E3" s="40">
        <v>688</v>
      </c>
      <c r="F3" s="36" t="s">
        <v>154</v>
      </c>
      <c r="G3" s="39" t="s">
        <v>191</v>
      </c>
      <c r="H3" s="39"/>
      <c r="I3" s="36" t="s">
        <v>156</v>
      </c>
      <c r="J3" s="36"/>
      <c r="K3" s="36"/>
      <c r="L3" s="37">
        <f>IF(O3&gt;P3,O3,P3)</f>
        <v>1376000</v>
      </c>
      <c r="M3" s="38" t="s">
        <v>241</v>
      </c>
      <c r="N3" s="177">
        <v>2000</v>
      </c>
      <c r="O3" s="178">
        <f t="shared" ref="O3:O8" si="0">N3*E3</f>
        <v>1376000</v>
      </c>
      <c r="P3" s="179">
        <v>481955.7</v>
      </c>
      <c r="Q3" s="118" t="s">
        <v>43</v>
      </c>
      <c r="R3" s="32"/>
    </row>
    <row r="4" spans="1:18" ht="27.6">
      <c r="A4" s="131"/>
      <c r="B4" s="131"/>
      <c r="C4" s="117" t="s">
        <v>53</v>
      </c>
      <c r="D4" s="40">
        <v>1976</v>
      </c>
      <c r="E4" s="40">
        <v>361</v>
      </c>
      <c r="F4" s="36" t="s">
        <v>157</v>
      </c>
      <c r="G4" s="39" t="s">
        <v>158</v>
      </c>
      <c r="H4" s="39"/>
      <c r="I4" s="36" t="s">
        <v>159</v>
      </c>
      <c r="J4" s="36"/>
      <c r="K4" s="36"/>
      <c r="L4" s="37">
        <f>IF(O4&gt;P4,O4,P4)</f>
        <v>722000</v>
      </c>
      <c r="M4" s="38" t="s">
        <v>241</v>
      </c>
      <c r="N4" s="177">
        <v>2000</v>
      </c>
      <c r="O4" s="178">
        <f t="shared" si="0"/>
        <v>722000</v>
      </c>
      <c r="P4" s="179">
        <v>350555.34</v>
      </c>
      <c r="Q4" s="118" t="s">
        <v>43</v>
      </c>
      <c r="R4" s="32"/>
    </row>
    <row r="5" spans="1:18">
      <c r="A5" s="131"/>
      <c r="B5" s="131"/>
      <c r="C5" s="117" t="s">
        <v>54</v>
      </c>
      <c r="D5" s="40">
        <v>1976</v>
      </c>
      <c r="E5" s="40">
        <v>449</v>
      </c>
      <c r="F5" s="36" t="s">
        <v>160</v>
      </c>
      <c r="G5" s="39" t="s">
        <v>157</v>
      </c>
      <c r="H5" s="39"/>
      <c r="I5" s="36" t="s">
        <v>156</v>
      </c>
      <c r="J5" s="36"/>
      <c r="K5" s="36"/>
      <c r="L5" s="37">
        <f>IF(O5&gt;P5,O5,P5)</f>
        <v>898000</v>
      </c>
      <c r="M5" s="38" t="s">
        <v>241</v>
      </c>
      <c r="N5" s="177">
        <v>2000</v>
      </c>
      <c r="O5" s="178">
        <f t="shared" si="0"/>
        <v>898000</v>
      </c>
      <c r="P5" s="179">
        <v>155927.51</v>
      </c>
      <c r="Q5" s="118" t="s">
        <v>43</v>
      </c>
      <c r="R5" s="32"/>
    </row>
    <row r="6" spans="1:18">
      <c r="A6" s="131"/>
      <c r="B6" s="131"/>
      <c r="C6" s="117" t="s">
        <v>55</v>
      </c>
      <c r="D6" s="40">
        <v>1970</v>
      </c>
      <c r="E6" s="40">
        <v>220</v>
      </c>
      <c r="F6" s="36" t="s">
        <v>192</v>
      </c>
      <c r="G6" s="39" t="s">
        <v>155</v>
      </c>
      <c r="H6" s="39"/>
      <c r="I6" s="36" t="s">
        <v>156</v>
      </c>
      <c r="J6" s="36"/>
      <c r="K6" s="36"/>
      <c r="L6" s="37">
        <f>IF(O6&gt;P6,O6,P6)</f>
        <v>220000</v>
      </c>
      <c r="M6" s="38" t="s">
        <v>241</v>
      </c>
      <c r="N6" s="177">
        <v>1000</v>
      </c>
      <c r="O6" s="178">
        <f t="shared" si="0"/>
        <v>220000</v>
      </c>
      <c r="P6" s="179">
        <v>158859.22</v>
      </c>
      <c r="Q6" s="118" t="s">
        <v>43</v>
      </c>
      <c r="R6" s="32"/>
    </row>
    <row r="7" spans="1:18">
      <c r="A7" s="131"/>
      <c r="B7" s="131"/>
      <c r="C7" s="117" t="s">
        <v>56</v>
      </c>
      <c r="D7" s="40">
        <v>1995</v>
      </c>
      <c r="E7" s="40"/>
      <c r="F7" s="36" t="s">
        <v>161</v>
      </c>
      <c r="G7" s="39" t="s">
        <v>193</v>
      </c>
      <c r="H7" s="39"/>
      <c r="I7" s="36" t="s">
        <v>162</v>
      </c>
      <c r="J7" s="36"/>
      <c r="K7" s="36"/>
      <c r="L7" s="37">
        <f t="shared" ref="L7:L27" si="1">IF(O7&gt;P7,O7,P7)</f>
        <v>950000</v>
      </c>
      <c r="M7" s="38" t="s">
        <v>241</v>
      </c>
      <c r="N7" s="177">
        <v>1000</v>
      </c>
      <c r="O7" s="178">
        <v>950000</v>
      </c>
      <c r="P7" s="179">
        <v>277705.21999999997</v>
      </c>
      <c r="Q7" s="118" t="s">
        <v>43</v>
      </c>
      <c r="R7" s="32"/>
    </row>
    <row r="8" spans="1:18" ht="27.6">
      <c r="A8" s="131"/>
      <c r="B8" s="131"/>
      <c r="C8" s="117" t="s">
        <v>126</v>
      </c>
      <c r="D8" s="40">
        <v>2005</v>
      </c>
      <c r="E8" s="40">
        <v>529</v>
      </c>
      <c r="F8" s="36" t="s">
        <v>164</v>
      </c>
      <c r="G8" s="39" t="s">
        <v>165</v>
      </c>
      <c r="H8" s="39"/>
      <c r="I8" s="36" t="s">
        <v>163</v>
      </c>
      <c r="J8" s="36"/>
      <c r="K8" s="36"/>
      <c r="L8" s="37">
        <f t="shared" si="1"/>
        <v>1322500</v>
      </c>
      <c r="M8" s="38" t="s">
        <v>241</v>
      </c>
      <c r="N8" s="177">
        <v>2500</v>
      </c>
      <c r="O8" s="178">
        <f t="shared" si="0"/>
        <v>1322500</v>
      </c>
      <c r="P8" s="179">
        <v>1302018.28</v>
      </c>
      <c r="Q8" s="118" t="s">
        <v>43</v>
      </c>
      <c r="R8" s="32"/>
    </row>
    <row r="9" spans="1:18" ht="27.6">
      <c r="A9" s="131"/>
      <c r="B9" s="131"/>
      <c r="C9" s="119" t="s">
        <v>57</v>
      </c>
      <c r="D9" s="40">
        <v>1966</v>
      </c>
      <c r="E9" s="40">
        <v>178.6</v>
      </c>
      <c r="F9" s="36" t="s">
        <v>166</v>
      </c>
      <c r="G9" s="39" t="s">
        <v>155</v>
      </c>
      <c r="H9" s="39"/>
      <c r="I9" s="36" t="s">
        <v>162</v>
      </c>
      <c r="J9" s="36"/>
      <c r="K9" s="36"/>
      <c r="L9" s="37">
        <f t="shared" si="1"/>
        <v>178600</v>
      </c>
      <c r="M9" s="38" t="s">
        <v>241</v>
      </c>
      <c r="N9" s="177">
        <v>1000</v>
      </c>
      <c r="O9" s="178">
        <f t="shared" ref="O9:O27" si="2">N9*E9</f>
        <v>178600</v>
      </c>
      <c r="P9" s="179">
        <v>12133</v>
      </c>
      <c r="Q9" s="118" t="s">
        <v>43</v>
      </c>
      <c r="R9" s="32"/>
    </row>
    <row r="10" spans="1:18">
      <c r="A10" s="131"/>
      <c r="B10" s="131"/>
      <c r="C10" s="119" t="s">
        <v>58</v>
      </c>
      <c r="D10" s="40">
        <v>2008</v>
      </c>
      <c r="E10" s="40">
        <v>45.8</v>
      </c>
      <c r="F10" s="36" t="s">
        <v>155</v>
      </c>
      <c r="G10" s="39"/>
      <c r="H10" s="39"/>
      <c r="I10" s="36"/>
      <c r="J10" s="36"/>
      <c r="K10" s="36"/>
      <c r="L10" s="37">
        <f t="shared" si="1"/>
        <v>45800</v>
      </c>
      <c r="M10" s="38" t="s">
        <v>241</v>
      </c>
      <c r="N10" s="177">
        <v>1000</v>
      </c>
      <c r="O10" s="178">
        <f t="shared" si="2"/>
        <v>45800</v>
      </c>
      <c r="P10" s="179">
        <v>20000</v>
      </c>
      <c r="Q10" s="118" t="s">
        <v>43</v>
      </c>
      <c r="R10" s="32"/>
    </row>
    <row r="11" spans="1:18" ht="27.6">
      <c r="A11" s="131"/>
      <c r="B11" s="131"/>
      <c r="C11" s="119" t="s">
        <v>141</v>
      </c>
      <c r="D11" s="40">
        <v>1972</v>
      </c>
      <c r="E11" s="40">
        <v>416</v>
      </c>
      <c r="F11" s="36" t="s">
        <v>167</v>
      </c>
      <c r="G11" s="39" t="s">
        <v>168</v>
      </c>
      <c r="H11" s="39"/>
      <c r="I11" s="36" t="s">
        <v>162</v>
      </c>
      <c r="J11" s="36"/>
      <c r="K11" s="36"/>
      <c r="L11" s="37">
        <f t="shared" si="1"/>
        <v>832000</v>
      </c>
      <c r="M11" s="38" t="s">
        <v>241</v>
      </c>
      <c r="N11" s="177">
        <v>2000</v>
      </c>
      <c r="O11" s="178">
        <f t="shared" si="2"/>
        <v>832000</v>
      </c>
      <c r="P11" s="179">
        <v>107143.08</v>
      </c>
      <c r="Q11" s="118" t="s">
        <v>43</v>
      </c>
      <c r="R11" s="32"/>
    </row>
    <row r="12" spans="1:18" ht="27.6">
      <c r="A12" s="131"/>
      <c r="B12" s="131"/>
      <c r="C12" s="119" t="s">
        <v>124</v>
      </c>
      <c r="D12" s="40">
        <v>2012</v>
      </c>
      <c r="E12" s="40">
        <v>127</v>
      </c>
      <c r="F12" s="36" t="s">
        <v>169</v>
      </c>
      <c r="G12" s="39" t="s">
        <v>170</v>
      </c>
      <c r="H12" s="39"/>
      <c r="I12" s="36" t="s">
        <v>163</v>
      </c>
      <c r="J12" s="36"/>
      <c r="K12" s="36"/>
      <c r="L12" s="37">
        <f t="shared" si="1"/>
        <v>428246.4</v>
      </c>
      <c r="M12" s="38" t="s">
        <v>211</v>
      </c>
      <c r="N12" s="177">
        <v>2000</v>
      </c>
      <c r="O12" s="178">
        <f t="shared" si="2"/>
        <v>254000</v>
      </c>
      <c r="P12" s="179">
        <v>428246.4</v>
      </c>
      <c r="Q12" s="118" t="s">
        <v>43</v>
      </c>
      <c r="R12" s="32"/>
    </row>
    <row r="13" spans="1:18" ht="27.6">
      <c r="A13" s="131"/>
      <c r="B13" s="131"/>
      <c r="C13" s="119" t="s">
        <v>123</v>
      </c>
      <c r="D13" s="40">
        <v>2012</v>
      </c>
      <c r="E13" s="40">
        <v>119</v>
      </c>
      <c r="F13" s="36" t="s">
        <v>171</v>
      </c>
      <c r="G13" s="39"/>
      <c r="H13" s="39" t="s">
        <v>165</v>
      </c>
      <c r="I13" s="36" t="s">
        <v>163</v>
      </c>
      <c r="J13" s="36"/>
      <c r="K13" s="36"/>
      <c r="L13" s="37">
        <f t="shared" si="1"/>
        <v>349666.25</v>
      </c>
      <c r="M13" s="38" t="s">
        <v>211</v>
      </c>
      <c r="N13" s="177">
        <v>2000</v>
      </c>
      <c r="O13" s="178">
        <f t="shared" si="2"/>
        <v>238000</v>
      </c>
      <c r="P13" s="179">
        <v>349666.25</v>
      </c>
      <c r="Q13" s="118" t="s">
        <v>43</v>
      </c>
      <c r="R13" s="32"/>
    </row>
    <row r="14" spans="1:18" ht="27.6">
      <c r="A14" s="131"/>
      <c r="B14" s="131"/>
      <c r="C14" s="119" t="s">
        <v>125</v>
      </c>
      <c r="D14" s="40">
        <v>2012</v>
      </c>
      <c r="E14" s="40">
        <v>111</v>
      </c>
      <c r="F14" s="36" t="s">
        <v>155</v>
      </c>
      <c r="G14" s="39"/>
      <c r="H14" s="39"/>
      <c r="I14" s="36" t="s">
        <v>163</v>
      </c>
      <c r="J14" s="36"/>
      <c r="K14" s="36"/>
      <c r="L14" s="37">
        <f t="shared" si="1"/>
        <v>122517.42</v>
      </c>
      <c r="M14" s="38" t="s">
        <v>211</v>
      </c>
      <c r="N14" s="177"/>
      <c r="O14" s="178">
        <f t="shared" si="2"/>
        <v>0</v>
      </c>
      <c r="P14" s="179">
        <v>122517.42</v>
      </c>
      <c r="Q14" s="118" t="s">
        <v>45</v>
      </c>
      <c r="R14" s="32"/>
    </row>
    <row r="15" spans="1:18">
      <c r="A15" s="131"/>
      <c r="B15" s="131"/>
      <c r="C15" s="119" t="s">
        <v>59</v>
      </c>
      <c r="D15" s="40"/>
      <c r="E15" s="40"/>
      <c r="F15" s="36"/>
      <c r="G15" s="39"/>
      <c r="H15" s="39"/>
      <c r="I15" s="36"/>
      <c r="J15" s="36"/>
      <c r="K15" s="36"/>
      <c r="L15" s="37">
        <f t="shared" si="1"/>
        <v>63927.61</v>
      </c>
      <c r="M15" s="38"/>
      <c r="N15" s="177"/>
      <c r="O15" s="178">
        <f t="shared" si="2"/>
        <v>0</v>
      </c>
      <c r="P15" s="179">
        <v>63927.61</v>
      </c>
      <c r="Q15" s="118" t="s">
        <v>45</v>
      </c>
      <c r="R15" s="32"/>
    </row>
    <row r="16" spans="1:18">
      <c r="A16" s="131"/>
      <c r="B16" s="131"/>
      <c r="C16" s="117" t="s">
        <v>242</v>
      </c>
      <c r="D16" s="40"/>
      <c r="E16" s="40"/>
      <c r="F16" s="36"/>
      <c r="G16" s="39"/>
      <c r="H16" s="39"/>
      <c r="I16" s="36"/>
      <c r="J16" s="36"/>
      <c r="K16" s="36"/>
      <c r="L16" s="37">
        <v>18100</v>
      </c>
      <c r="M16" s="38"/>
      <c r="N16" s="177"/>
      <c r="O16" s="178">
        <f t="shared" si="2"/>
        <v>0</v>
      </c>
      <c r="P16" s="179">
        <v>8120</v>
      </c>
      <c r="Q16" s="118" t="s">
        <v>45</v>
      </c>
      <c r="R16" s="32"/>
    </row>
    <row r="17" spans="1:18">
      <c r="A17" s="131"/>
      <c r="B17" s="131"/>
      <c r="C17" s="117" t="s">
        <v>60</v>
      </c>
      <c r="D17" s="40"/>
      <c r="E17" s="40"/>
      <c r="F17" s="36"/>
      <c r="G17" s="39"/>
      <c r="H17" s="39"/>
      <c r="I17" s="36"/>
      <c r="J17" s="36"/>
      <c r="K17" s="36"/>
      <c r="L17" s="37">
        <f t="shared" si="1"/>
        <v>3700</v>
      </c>
      <c r="M17" s="38"/>
      <c r="N17" s="177"/>
      <c r="O17" s="178">
        <f t="shared" si="2"/>
        <v>0</v>
      </c>
      <c r="P17" s="179">
        <v>3700</v>
      </c>
      <c r="Q17" s="118" t="s">
        <v>45</v>
      </c>
      <c r="R17" s="32"/>
    </row>
    <row r="18" spans="1:18">
      <c r="A18" s="131"/>
      <c r="B18" s="131"/>
      <c r="C18" s="117" t="s">
        <v>195</v>
      </c>
      <c r="D18" s="40"/>
      <c r="E18" s="40"/>
      <c r="F18" s="36"/>
      <c r="G18" s="39"/>
      <c r="H18" s="39"/>
      <c r="I18" s="36"/>
      <c r="J18" s="36"/>
      <c r="K18" s="36"/>
      <c r="L18" s="37">
        <f t="shared" si="1"/>
        <v>90000</v>
      </c>
      <c r="M18" s="38"/>
      <c r="N18" s="177"/>
      <c r="O18" s="178"/>
      <c r="P18" s="179">
        <v>90000</v>
      </c>
      <c r="Q18" s="118" t="s">
        <v>45</v>
      </c>
      <c r="R18" s="32"/>
    </row>
    <row r="19" spans="1:18">
      <c r="A19" s="131"/>
      <c r="B19" s="131"/>
      <c r="C19" s="117" t="s">
        <v>127</v>
      </c>
      <c r="D19" s="40"/>
      <c r="E19" s="40"/>
      <c r="F19" s="36"/>
      <c r="G19" s="39"/>
      <c r="H19" s="39"/>
      <c r="I19" s="36"/>
      <c r="J19" s="36"/>
      <c r="K19" s="36"/>
      <c r="L19" s="37">
        <f t="shared" si="1"/>
        <v>49491.07</v>
      </c>
      <c r="M19" s="38"/>
      <c r="N19" s="177"/>
      <c r="O19" s="178">
        <f t="shared" si="2"/>
        <v>0</v>
      </c>
      <c r="P19" s="179">
        <v>49491.07</v>
      </c>
      <c r="Q19" s="118" t="s">
        <v>45</v>
      </c>
      <c r="R19" s="32"/>
    </row>
    <row r="20" spans="1:18">
      <c r="A20" s="131"/>
      <c r="B20" s="131"/>
      <c r="C20" s="117" t="s">
        <v>61</v>
      </c>
      <c r="D20" s="40"/>
      <c r="E20" s="40"/>
      <c r="F20" s="36"/>
      <c r="G20" s="39"/>
      <c r="H20" s="39"/>
      <c r="I20" s="36"/>
      <c r="J20" s="36"/>
      <c r="K20" s="36"/>
      <c r="L20" s="37">
        <f t="shared" si="1"/>
        <v>109896.31</v>
      </c>
      <c r="M20" s="38"/>
      <c r="N20" s="177"/>
      <c r="O20" s="178">
        <f t="shared" si="2"/>
        <v>0</v>
      </c>
      <c r="P20" s="179">
        <v>109896.31</v>
      </c>
      <c r="Q20" s="118" t="s">
        <v>45</v>
      </c>
      <c r="R20" s="32"/>
    </row>
    <row r="21" spans="1:18">
      <c r="A21" s="131"/>
      <c r="B21" s="131"/>
      <c r="C21" s="117" t="s">
        <v>62</v>
      </c>
      <c r="D21" s="40"/>
      <c r="E21" s="40"/>
      <c r="F21" s="36"/>
      <c r="G21" s="39"/>
      <c r="H21" s="39"/>
      <c r="I21" s="36"/>
      <c r="J21" s="36"/>
      <c r="K21" s="36"/>
      <c r="L21" s="37">
        <f t="shared" si="1"/>
        <v>67934.98</v>
      </c>
      <c r="M21" s="38"/>
      <c r="N21" s="177"/>
      <c r="O21" s="178">
        <f t="shared" si="2"/>
        <v>0</v>
      </c>
      <c r="P21" s="179">
        <v>67934.98</v>
      </c>
      <c r="Q21" s="118" t="s">
        <v>45</v>
      </c>
      <c r="R21" s="32"/>
    </row>
    <row r="22" spans="1:18">
      <c r="A22" s="131"/>
      <c r="B22" s="131"/>
      <c r="C22" s="117" t="s">
        <v>194</v>
      </c>
      <c r="D22" s="40"/>
      <c r="E22" s="40"/>
      <c r="F22" s="36"/>
      <c r="G22" s="39"/>
      <c r="H22" s="39"/>
      <c r="I22" s="36"/>
      <c r="J22" s="36"/>
      <c r="K22" s="36"/>
      <c r="L22" s="37">
        <f t="shared" si="1"/>
        <v>1758527.76</v>
      </c>
      <c r="M22" s="38"/>
      <c r="N22" s="177"/>
      <c r="O22" s="178">
        <f t="shared" si="2"/>
        <v>0</v>
      </c>
      <c r="P22" s="179">
        <v>1758527.76</v>
      </c>
      <c r="Q22" s="118" t="s">
        <v>45</v>
      </c>
      <c r="R22" s="32"/>
    </row>
    <row r="23" spans="1:18">
      <c r="A23" s="131"/>
      <c r="B23" s="131"/>
      <c r="C23" s="117" t="s">
        <v>150</v>
      </c>
      <c r="D23" s="40"/>
      <c r="E23" s="40"/>
      <c r="F23" s="36"/>
      <c r="G23" s="39"/>
      <c r="H23" s="39"/>
      <c r="I23" s="36"/>
      <c r="J23" s="36"/>
      <c r="K23" s="36"/>
      <c r="L23" s="37">
        <f t="shared" si="1"/>
        <v>38257.919999999998</v>
      </c>
      <c r="M23" s="38"/>
      <c r="N23" s="177"/>
      <c r="O23" s="178">
        <f t="shared" si="2"/>
        <v>0</v>
      </c>
      <c r="P23" s="179">
        <v>38257.919999999998</v>
      </c>
      <c r="Q23" s="118" t="s">
        <v>45</v>
      </c>
      <c r="R23" s="32"/>
    </row>
    <row r="24" spans="1:18">
      <c r="A24" s="131"/>
      <c r="B24" s="131"/>
      <c r="C24" s="117" t="s">
        <v>243</v>
      </c>
      <c r="D24" s="40"/>
      <c r="E24" s="40"/>
      <c r="F24" s="36"/>
      <c r="G24" s="39"/>
      <c r="H24" s="39"/>
      <c r="I24" s="36"/>
      <c r="J24" s="36"/>
      <c r="K24" s="36"/>
      <c r="L24" s="37">
        <f t="shared" si="1"/>
        <v>1000</v>
      </c>
      <c r="M24" s="38"/>
      <c r="N24" s="177"/>
      <c r="O24" s="178"/>
      <c r="P24" s="179">
        <v>1000</v>
      </c>
      <c r="Q24" s="118" t="s">
        <v>44</v>
      </c>
      <c r="R24" s="32"/>
    </row>
    <row r="25" spans="1:18">
      <c r="A25" s="131"/>
      <c r="B25" s="131"/>
      <c r="C25" s="117" t="s">
        <v>244</v>
      </c>
      <c r="D25" s="40"/>
      <c r="E25" s="40"/>
      <c r="F25" s="36"/>
      <c r="G25" s="39"/>
      <c r="H25" s="39"/>
      <c r="I25" s="36"/>
      <c r="J25" s="36"/>
      <c r="K25" s="36"/>
      <c r="L25" s="37">
        <f t="shared" si="1"/>
        <v>176297</v>
      </c>
      <c r="M25" s="38"/>
      <c r="N25" s="177"/>
      <c r="O25" s="178"/>
      <c r="P25" s="179">
        <v>176297</v>
      </c>
      <c r="Q25" s="118" t="s">
        <v>44</v>
      </c>
      <c r="R25" s="32"/>
    </row>
    <row r="26" spans="1:18">
      <c r="A26" s="131"/>
      <c r="B26" s="131"/>
      <c r="C26" s="117" t="s">
        <v>220</v>
      </c>
      <c r="D26" s="40"/>
      <c r="E26" s="40"/>
      <c r="F26" s="36"/>
      <c r="G26" s="39"/>
      <c r="H26" s="39"/>
      <c r="I26" s="36"/>
      <c r="J26" s="36"/>
      <c r="K26" s="36"/>
      <c r="L26" s="37">
        <f t="shared" si="1"/>
        <v>478500</v>
      </c>
      <c r="M26" s="38"/>
      <c r="N26" s="177"/>
      <c r="O26" s="178"/>
      <c r="P26" s="179">
        <f>109500+369000</f>
        <v>478500</v>
      </c>
      <c r="Q26" s="118" t="s">
        <v>45</v>
      </c>
      <c r="R26" s="32"/>
    </row>
    <row r="27" spans="1:18">
      <c r="A27" s="131"/>
      <c r="B27" s="131"/>
      <c r="C27" s="117" t="s">
        <v>196</v>
      </c>
      <c r="D27" s="40"/>
      <c r="E27" s="40"/>
      <c r="F27" s="36"/>
      <c r="G27" s="39"/>
      <c r="H27" s="39"/>
      <c r="I27" s="36"/>
      <c r="J27" s="36"/>
      <c r="K27" s="36"/>
      <c r="L27" s="37">
        <f t="shared" si="1"/>
        <v>20306</v>
      </c>
      <c r="M27" s="38"/>
      <c r="N27" s="177"/>
      <c r="O27" s="178">
        <f t="shared" si="2"/>
        <v>0</v>
      </c>
      <c r="P27" s="179">
        <f>4644+8600+7062</f>
        <v>20306</v>
      </c>
      <c r="Q27" s="118" t="s">
        <v>44</v>
      </c>
      <c r="R27" s="32"/>
    </row>
    <row r="28" spans="1:18" s="21" customFormat="1">
      <c r="A28" s="130" t="s">
        <v>14</v>
      </c>
      <c r="B28" s="130" t="s">
        <v>151</v>
      </c>
      <c r="C28" s="41" t="s">
        <v>199</v>
      </c>
      <c r="D28" s="54"/>
      <c r="E28" s="52"/>
      <c r="F28" s="43"/>
      <c r="G28" s="53"/>
      <c r="H28" s="43"/>
      <c r="I28" s="43"/>
      <c r="J28" s="43"/>
      <c r="K28" s="42"/>
      <c r="L28" s="37">
        <f t="shared" ref="L28:L29" si="3">IF(O28&gt;P28,O28,P28)</f>
        <v>21613.059999999998</v>
      </c>
      <c r="M28" s="44"/>
      <c r="N28" s="180"/>
      <c r="O28" s="181"/>
      <c r="P28" s="182">
        <f>1469.28+3000+1640+2700+3213.66+3485.11+2980+3125.01</f>
        <v>21613.059999999998</v>
      </c>
      <c r="Q28" s="120" t="s">
        <v>200</v>
      </c>
    </row>
    <row r="29" spans="1:18" s="100" customFormat="1">
      <c r="A29" s="132" t="s">
        <v>15</v>
      </c>
      <c r="B29" s="132" t="s">
        <v>152</v>
      </c>
      <c r="C29" s="41" t="s">
        <v>199</v>
      </c>
      <c r="D29" s="94"/>
      <c r="E29" s="95"/>
      <c r="F29" s="96"/>
      <c r="G29" s="97"/>
      <c r="H29" s="96"/>
      <c r="I29" s="96"/>
      <c r="J29" s="96"/>
      <c r="K29" s="98"/>
      <c r="L29" s="37">
        <f t="shared" si="3"/>
        <v>41634.380000000005</v>
      </c>
      <c r="M29" s="99"/>
      <c r="N29" s="183"/>
      <c r="O29" s="184"/>
      <c r="P29" s="185">
        <f>21511.09+20123.29</f>
        <v>41634.380000000005</v>
      </c>
      <c r="Q29" s="121" t="s">
        <v>200</v>
      </c>
    </row>
    <row r="30" spans="1:18" s="3" customFormat="1">
      <c r="A30" s="133"/>
      <c r="B30" s="133"/>
      <c r="C30" s="61" t="s">
        <v>47</v>
      </c>
      <c r="D30" s="40"/>
      <c r="E30" s="40"/>
      <c r="F30" s="36"/>
      <c r="G30" s="40"/>
      <c r="H30" s="40"/>
      <c r="I30" s="36"/>
      <c r="J30" s="36"/>
      <c r="K30" s="61"/>
      <c r="L30" s="37">
        <f>IF(O30&gt;P30,O30,P30)</f>
        <v>8000</v>
      </c>
      <c r="M30" s="38"/>
      <c r="N30" s="177"/>
      <c r="O30" s="178">
        <f>E30*N30</f>
        <v>0</v>
      </c>
      <c r="P30" s="179">
        <f>4000+4000</f>
        <v>8000</v>
      </c>
      <c r="Q30" s="118" t="s">
        <v>44</v>
      </c>
    </row>
    <row r="31" spans="1:18">
      <c r="A31" s="130" t="s">
        <v>16</v>
      </c>
      <c r="B31" s="130" t="s">
        <v>228</v>
      </c>
      <c r="C31" s="65" t="s">
        <v>253</v>
      </c>
      <c r="D31" s="40"/>
      <c r="E31" s="40"/>
      <c r="F31" s="36"/>
      <c r="G31" s="39"/>
      <c r="H31" s="36"/>
      <c r="I31" s="36"/>
      <c r="J31" s="36"/>
      <c r="K31" s="61"/>
      <c r="L31" s="37">
        <f>IF(O31&gt;P31,O31,P31)</f>
        <v>0</v>
      </c>
      <c r="M31" s="38"/>
      <c r="N31" s="177">
        <v>2000</v>
      </c>
      <c r="O31" s="178">
        <f>N31*E31</f>
        <v>0</v>
      </c>
      <c r="P31" s="179"/>
      <c r="Q31" s="120" t="s">
        <v>200</v>
      </c>
    </row>
    <row r="32" spans="1:18" s="3" customFormat="1" ht="27.6">
      <c r="A32" s="131" t="s">
        <v>17</v>
      </c>
      <c r="B32" s="131" t="s">
        <v>105</v>
      </c>
      <c r="C32" s="61" t="s">
        <v>106</v>
      </c>
      <c r="D32" s="40">
        <v>1986</v>
      </c>
      <c r="E32" s="40">
        <v>1705.25</v>
      </c>
      <c r="F32" s="36" t="s">
        <v>172</v>
      </c>
      <c r="G32" s="39" t="s">
        <v>173</v>
      </c>
      <c r="H32" s="36"/>
      <c r="I32" s="36" t="s">
        <v>163</v>
      </c>
      <c r="J32" s="36"/>
      <c r="K32" s="61"/>
      <c r="L32" s="37">
        <f>IF(O32&gt;P32,O32,P32)</f>
        <v>4382291.22</v>
      </c>
      <c r="M32" s="38" t="s">
        <v>211</v>
      </c>
      <c r="N32" s="177">
        <v>2000</v>
      </c>
      <c r="O32" s="178">
        <f>N32*E32</f>
        <v>3410500</v>
      </c>
      <c r="P32" s="179">
        <v>4382291.22</v>
      </c>
      <c r="Q32" s="118" t="s">
        <v>43</v>
      </c>
    </row>
    <row r="33" spans="1:28" s="3" customFormat="1" ht="27.6">
      <c r="A33" s="131"/>
      <c r="B33" s="131"/>
      <c r="C33" s="61" t="s">
        <v>107</v>
      </c>
      <c r="D33" s="40">
        <v>2010</v>
      </c>
      <c r="E33" s="40">
        <v>194.9</v>
      </c>
      <c r="F33" s="36" t="s">
        <v>174</v>
      </c>
      <c r="G33" s="39" t="s">
        <v>173</v>
      </c>
      <c r="H33" s="36"/>
      <c r="I33" s="36" t="s">
        <v>163</v>
      </c>
      <c r="J33" s="36"/>
      <c r="K33" s="61"/>
      <c r="L33" s="37">
        <f>IF(O33&gt;P33,O33,P33)</f>
        <v>1546678.45</v>
      </c>
      <c r="M33" s="38" t="s">
        <v>211</v>
      </c>
      <c r="N33" s="177">
        <v>2000</v>
      </c>
      <c r="O33" s="178">
        <f>N33*E33</f>
        <v>389800</v>
      </c>
      <c r="P33" s="179">
        <v>1546678.45</v>
      </c>
      <c r="Q33" s="118" t="s">
        <v>43</v>
      </c>
    </row>
    <row r="34" spans="1:28" s="3" customFormat="1">
      <c r="A34" s="131"/>
      <c r="B34" s="131"/>
      <c r="C34" s="61" t="s">
        <v>177</v>
      </c>
      <c r="D34" s="40"/>
      <c r="E34" s="40">
        <v>60</v>
      </c>
      <c r="F34" s="36" t="s">
        <v>153</v>
      </c>
      <c r="G34" s="39"/>
      <c r="H34" s="36"/>
      <c r="I34" s="36" t="s">
        <v>162</v>
      </c>
      <c r="J34" s="36"/>
      <c r="K34" s="61"/>
      <c r="L34" s="37">
        <f>IF(O34&gt;P34,O34,P34)</f>
        <v>60000</v>
      </c>
      <c r="M34" s="38" t="s">
        <v>221</v>
      </c>
      <c r="N34" s="177">
        <v>1000</v>
      </c>
      <c r="O34" s="178">
        <f>N34*E34</f>
        <v>60000</v>
      </c>
      <c r="P34" s="179"/>
      <c r="Q34" s="118" t="s">
        <v>43</v>
      </c>
    </row>
    <row r="35" spans="1:28" s="3" customFormat="1">
      <c r="A35" s="131"/>
      <c r="B35" s="131"/>
      <c r="C35" s="61" t="s">
        <v>182</v>
      </c>
      <c r="D35" s="40"/>
      <c r="E35" s="40"/>
      <c r="F35" s="36"/>
      <c r="G35" s="39"/>
      <c r="H35" s="36"/>
      <c r="I35" s="36"/>
      <c r="J35" s="36"/>
      <c r="K35" s="61"/>
      <c r="L35" s="37">
        <f>IF(O35&gt;P35,O35,P35)</f>
        <v>44919.6</v>
      </c>
      <c r="M35" s="38" t="s">
        <v>211</v>
      </c>
      <c r="N35" s="177"/>
      <c r="O35" s="178"/>
      <c r="P35" s="179">
        <v>44919.6</v>
      </c>
      <c r="Q35" s="118" t="s">
        <v>45</v>
      </c>
    </row>
    <row r="36" spans="1:28" s="3" customFormat="1">
      <c r="A36" s="131"/>
      <c r="B36" s="131"/>
      <c r="C36" s="61" t="s">
        <v>199</v>
      </c>
      <c r="D36" s="40"/>
      <c r="E36" s="40"/>
      <c r="F36" s="36"/>
      <c r="G36" s="39"/>
      <c r="H36" s="36"/>
      <c r="I36" s="36"/>
      <c r="J36" s="36"/>
      <c r="K36" s="61"/>
      <c r="L36" s="37">
        <f>IF(O36&gt;P36,O36,P36)</f>
        <v>128124.02</v>
      </c>
      <c r="M36" s="38" t="s">
        <v>211</v>
      </c>
      <c r="N36" s="177"/>
      <c r="O36" s="178"/>
      <c r="P36" s="179">
        <f>107421.52+2644.5+7499+1550+3372+2137+3500</f>
        <v>128124.02</v>
      </c>
      <c r="Q36" s="118" t="s">
        <v>200</v>
      </c>
    </row>
    <row r="37" spans="1:28" s="3" customFormat="1" ht="90.75" customHeight="1">
      <c r="A37" s="131" t="s">
        <v>18</v>
      </c>
      <c r="B37" s="131" t="s">
        <v>108</v>
      </c>
      <c r="C37" s="59" t="s">
        <v>109</v>
      </c>
      <c r="D37" s="36">
        <v>1992</v>
      </c>
      <c r="E37" s="36">
        <v>547</v>
      </c>
      <c r="F37" s="36" t="s">
        <v>153</v>
      </c>
      <c r="G37" s="36" t="s">
        <v>181</v>
      </c>
      <c r="H37" s="36"/>
      <c r="I37" s="36" t="s">
        <v>156</v>
      </c>
      <c r="J37" s="36"/>
      <c r="K37" s="36" t="s">
        <v>201</v>
      </c>
      <c r="L37" s="37">
        <f>IF(O37&gt;P37,O37,P37)</f>
        <v>1094000</v>
      </c>
      <c r="M37" s="38" t="s">
        <v>221</v>
      </c>
      <c r="N37" s="177">
        <v>2000</v>
      </c>
      <c r="O37" s="178">
        <f>N37*E37</f>
        <v>1094000</v>
      </c>
      <c r="P37" s="179"/>
      <c r="Q37" s="118" t="s">
        <v>43</v>
      </c>
    </row>
    <row r="38" spans="1:28" s="3" customFormat="1" ht="37.5" customHeight="1">
      <c r="A38" s="131"/>
      <c r="B38" s="131"/>
      <c r="C38" s="59" t="s">
        <v>50</v>
      </c>
      <c r="D38" s="36">
        <v>1993</v>
      </c>
      <c r="E38" s="36"/>
      <c r="F38" s="36"/>
      <c r="G38" s="36"/>
      <c r="H38" s="36"/>
      <c r="I38" s="36"/>
      <c r="J38" s="36"/>
      <c r="K38" s="36"/>
      <c r="L38" s="37">
        <f t="shared" ref="L38:L39" si="4">IF(O38&gt;P38,O38,P38)</f>
        <v>5000</v>
      </c>
      <c r="M38" s="38" t="s">
        <v>211</v>
      </c>
      <c r="N38" s="177"/>
      <c r="O38" s="178"/>
      <c r="P38" s="179">
        <v>5000</v>
      </c>
      <c r="Q38" s="118" t="s">
        <v>45</v>
      </c>
    </row>
    <row r="39" spans="1:28" s="3" customFormat="1" ht="18.75" customHeight="1">
      <c r="A39" s="131"/>
      <c r="B39" s="131"/>
      <c r="C39" s="59" t="s">
        <v>182</v>
      </c>
      <c r="D39" s="36">
        <v>2014</v>
      </c>
      <c r="E39" s="36"/>
      <c r="F39" s="36"/>
      <c r="G39" s="36"/>
      <c r="H39" s="36"/>
      <c r="I39" s="36"/>
      <c r="J39" s="36"/>
      <c r="K39" s="36"/>
      <c r="L39" s="37">
        <f t="shared" si="4"/>
        <v>35689.68</v>
      </c>
      <c r="M39" s="38" t="s">
        <v>211</v>
      </c>
      <c r="N39" s="177"/>
      <c r="O39" s="178"/>
      <c r="P39" s="179">
        <v>35689.68</v>
      </c>
      <c r="Q39" s="118" t="s">
        <v>45</v>
      </c>
    </row>
    <row r="40" spans="1:28" s="3" customFormat="1" ht="15" customHeight="1">
      <c r="A40" s="131"/>
      <c r="B40" s="131"/>
      <c r="C40" s="59" t="s">
        <v>51</v>
      </c>
      <c r="D40" s="36">
        <v>2007</v>
      </c>
      <c r="E40" s="36"/>
      <c r="F40" s="36"/>
      <c r="G40" s="36"/>
      <c r="H40" s="36"/>
      <c r="I40" s="36"/>
      <c r="J40" s="36"/>
      <c r="K40" s="36"/>
      <c r="L40" s="37">
        <f>IF(O40&gt;P40,O40,P40)</f>
        <v>508419.06</v>
      </c>
      <c r="M40" s="38" t="s">
        <v>211</v>
      </c>
      <c r="N40" s="177"/>
      <c r="O40" s="178">
        <f>N40*E40</f>
        <v>0</v>
      </c>
      <c r="P40" s="179">
        <v>508419.06</v>
      </c>
      <c r="Q40" s="118" t="s">
        <v>45</v>
      </c>
    </row>
    <row r="41" spans="1:28" s="3" customFormat="1" ht="15" customHeight="1">
      <c r="A41" s="131"/>
      <c r="B41" s="131"/>
      <c r="C41" s="59" t="s">
        <v>199</v>
      </c>
      <c r="D41" s="36"/>
      <c r="E41" s="36"/>
      <c r="F41" s="36"/>
      <c r="G41" s="36"/>
      <c r="H41" s="36"/>
      <c r="I41" s="36"/>
      <c r="J41" s="36"/>
      <c r="K41" s="36"/>
      <c r="L41" s="37">
        <f t="shared" ref="L41:L42" si="5">IF(O41&gt;P41,O41,P41)</f>
        <v>49962</v>
      </c>
      <c r="M41" s="38" t="s">
        <v>211</v>
      </c>
      <c r="N41" s="177"/>
      <c r="O41" s="178"/>
      <c r="P41" s="179">
        <f>2300+24000+300+800+752+1200+300+2500+4490+3500+2400+4320+2400+700</f>
        <v>49962</v>
      </c>
      <c r="Q41" s="118" t="s">
        <v>200</v>
      </c>
    </row>
    <row r="42" spans="1:28" s="3" customFormat="1" ht="14.25" customHeight="1">
      <c r="A42" s="131"/>
      <c r="B42" s="131"/>
      <c r="C42" s="59" t="s">
        <v>255</v>
      </c>
      <c r="D42" s="36"/>
      <c r="E42" s="36"/>
      <c r="F42" s="36"/>
      <c r="G42" s="36"/>
      <c r="H42" s="36"/>
      <c r="I42" s="36"/>
      <c r="J42" s="36"/>
      <c r="K42" s="36"/>
      <c r="L42" s="37">
        <f t="shared" si="5"/>
        <v>63594.02</v>
      </c>
      <c r="M42" s="38" t="s">
        <v>211</v>
      </c>
      <c r="N42" s="177"/>
      <c r="O42" s="178"/>
      <c r="P42" s="179">
        <f>61394.02+1800+200+200</f>
        <v>63594.02</v>
      </c>
      <c r="Q42" s="118" t="s">
        <v>44</v>
      </c>
    </row>
    <row r="43" spans="1:28" ht="26.25" customHeight="1">
      <c r="A43" s="131" t="s">
        <v>20</v>
      </c>
      <c r="B43" s="131" t="s">
        <v>112</v>
      </c>
      <c r="C43" s="61" t="s">
        <v>109</v>
      </c>
      <c r="D43" s="62">
        <v>1959</v>
      </c>
      <c r="E43" s="40">
        <v>432</v>
      </c>
      <c r="F43" s="36" t="s">
        <v>210</v>
      </c>
      <c r="G43" s="39" t="s">
        <v>173</v>
      </c>
      <c r="H43" s="36" t="s">
        <v>19</v>
      </c>
      <c r="I43" s="36" t="s">
        <v>156</v>
      </c>
      <c r="J43" s="36" t="s">
        <v>48</v>
      </c>
      <c r="K43" s="61"/>
      <c r="L43" s="37">
        <f>IF(O43&gt;P43,O43,P43)</f>
        <v>1362714.33</v>
      </c>
      <c r="M43" s="38" t="s">
        <v>211</v>
      </c>
      <c r="N43" s="177">
        <v>2000</v>
      </c>
      <c r="O43" s="178">
        <f>N43*E43</f>
        <v>864000</v>
      </c>
      <c r="P43" s="179">
        <v>1362714.33</v>
      </c>
      <c r="Q43" s="122" t="s">
        <v>43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>
      <c r="A44" s="131"/>
      <c r="B44" s="131"/>
      <c r="C44" s="61" t="s">
        <v>224</v>
      </c>
      <c r="D44" s="62">
        <v>2011</v>
      </c>
      <c r="E44" s="40"/>
      <c r="F44" s="36" t="s">
        <v>210</v>
      </c>
      <c r="G44" s="39" t="s">
        <v>173</v>
      </c>
      <c r="H44" s="36" t="s">
        <v>19</v>
      </c>
      <c r="I44" s="36" t="s">
        <v>156</v>
      </c>
      <c r="J44" s="36"/>
      <c r="K44" s="61"/>
      <c r="L44" s="37">
        <f t="shared" ref="L44:L46" si="6">IF(O44&gt;P44,O44,P44)</f>
        <v>172120.06</v>
      </c>
      <c r="M44" s="38" t="s">
        <v>211</v>
      </c>
      <c r="N44" s="177"/>
      <c r="O44" s="178">
        <f>N44*E44</f>
        <v>0</v>
      </c>
      <c r="P44" s="179">
        <v>172120.06</v>
      </c>
      <c r="Q44" s="122" t="s">
        <v>43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>
      <c r="A45" s="131"/>
      <c r="B45" s="131"/>
      <c r="C45" s="61" t="s">
        <v>50</v>
      </c>
      <c r="D45" s="62">
        <v>1998</v>
      </c>
      <c r="E45" s="40"/>
      <c r="F45" s="36"/>
      <c r="G45" s="39"/>
      <c r="H45" s="36"/>
      <c r="I45" s="36"/>
      <c r="J45" s="36"/>
      <c r="K45" s="61"/>
      <c r="L45" s="37">
        <f t="shared" si="6"/>
        <v>15273.31</v>
      </c>
      <c r="M45" s="38" t="s">
        <v>211</v>
      </c>
      <c r="N45" s="177"/>
      <c r="O45" s="178">
        <f>N45*E45</f>
        <v>0</v>
      </c>
      <c r="P45" s="179">
        <f>15273.31</f>
        <v>15273.31</v>
      </c>
      <c r="Q45" s="122" t="s">
        <v>45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>
      <c r="A46" s="131"/>
      <c r="B46" s="131"/>
      <c r="C46" s="61" t="s">
        <v>182</v>
      </c>
      <c r="D46" s="62">
        <v>2015</v>
      </c>
      <c r="E46" s="40"/>
      <c r="F46" s="36"/>
      <c r="G46" s="39"/>
      <c r="H46" s="36"/>
      <c r="I46" s="36"/>
      <c r="J46" s="36"/>
      <c r="K46" s="61"/>
      <c r="L46" s="37">
        <f t="shared" si="6"/>
        <v>85543</v>
      </c>
      <c r="M46" s="38" t="s">
        <v>211</v>
      </c>
      <c r="N46" s="177"/>
      <c r="O46" s="178"/>
      <c r="P46" s="179">
        <f>85543</f>
        <v>85543</v>
      </c>
      <c r="Q46" s="122" t="s">
        <v>45</v>
      </c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ht="26.4" customHeight="1">
      <c r="A47" s="132" t="s">
        <v>49</v>
      </c>
      <c r="B47" s="131" t="s">
        <v>188</v>
      </c>
      <c r="C47" s="61" t="s">
        <v>218</v>
      </c>
      <c r="D47" s="40">
        <v>1994</v>
      </c>
      <c r="E47" s="40">
        <v>50</v>
      </c>
      <c r="F47" s="36" t="s">
        <v>153</v>
      </c>
      <c r="G47" s="39" t="s">
        <v>173</v>
      </c>
      <c r="H47" s="92"/>
      <c r="I47" s="36" t="s">
        <v>156</v>
      </c>
      <c r="J47" s="36"/>
      <c r="K47" s="61"/>
      <c r="L47" s="37">
        <f>IF(O47&gt;P47,O47,P47)</f>
        <v>574597.06000000006</v>
      </c>
      <c r="M47" s="38" t="s">
        <v>211</v>
      </c>
      <c r="N47" s="177">
        <v>2000</v>
      </c>
      <c r="O47" s="178">
        <f>N47*E47</f>
        <v>100000</v>
      </c>
      <c r="P47" s="179">
        <v>574597.06000000006</v>
      </c>
      <c r="Q47" s="123" t="s">
        <v>43</v>
      </c>
      <c r="R47" s="32"/>
    </row>
    <row r="48" spans="1:28" ht="22.2" customHeight="1">
      <c r="A48" s="133"/>
      <c r="B48" s="131"/>
      <c r="C48" s="61" t="s">
        <v>235</v>
      </c>
      <c r="D48" s="40">
        <v>2014</v>
      </c>
      <c r="E48" s="40"/>
      <c r="F48" s="36" t="s">
        <v>153</v>
      </c>
      <c r="G48" s="39" t="s">
        <v>173</v>
      </c>
      <c r="H48" s="92"/>
      <c r="I48" s="36" t="s">
        <v>156</v>
      </c>
      <c r="J48" s="36"/>
      <c r="K48" s="61"/>
      <c r="L48" s="37">
        <f t="shared" ref="L48:L53" si="7">IF(O48&gt;P48,O48,P48)</f>
        <v>922658.49</v>
      </c>
      <c r="M48" s="38" t="s">
        <v>211</v>
      </c>
      <c r="N48" s="177"/>
      <c r="O48" s="178"/>
      <c r="P48" s="179">
        <v>922658.49</v>
      </c>
      <c r="Q48" s="123" t="s">
        <v>43</v>
      </c>
      <c r="R48" s="32"/>
    </row>
    <row r="49" spans="1:18" ht="43.8" customHeight="1">
      <c r="A49" s="133"/>
      <c r="B49" s="131"/>
      <c r="C49" s="61" t="s">
        <v>236</v>
      </c>
      <c r="D49" s="40">
        <v>1984</v>
      </c>
      <c r="E49" s="40"/>
      <c r="F49" s="36" t="s">
        <v>153</v>
      </c>
      <c r="G49" s="39" t="s">
        <v>173</v>
      </c>
      <c r="H49" s="92"/>
      <c r="I49" s="36" t="s">
        <v>156</v>
      </c>
      <c r="J49" s="36"/>
      <c r="K49" s="61" t="s">
        <v>219</v>
      </c>
      <c r="L49" s="37">
        <f t="shared" si="7"/>
        <v>2325955.4700000002</v>
      </c>
      <c r="M49" s="38" t="s">
        <v>211</v>
      </c>
      <c r="N49" s="177"/>
      <c r="O49" s="178"/>
      <c r="P49" s="179">
        <v>2325955.4700000002</v>
      </c>
      <c r="Q49" s="123" t="s">
        <v>43</v>
      </c>
      <c r="R49" s="32"/>
    </row>
    <row r="50" spans="1:18" ht="40.799999999999997" customHeight="1">
      <c r="A50" s="133"/>
      <c r="B50" s="131"/>
      <c r="C50" s="61" t="s">
        <v>237</v>
      </c>
      <c r="D50" s="40">
        <v>1978</v>
      </c>
      <c r="E50" s="40"/>
      <c r="F50" s="36" t="s">
        <v>257</v>
      </c>
      <c r="G50" s="36" t="s">
        <v>257</v>
      </c>
      <c r="H50" s="92"/>
      <c r="I50" s="36" t="s">
        <v>156</v>
      </c>
      <c r="J50" s="36"/>
      <c r="K50" s="61" t="s">
        <v>219</v>
      </c>
      <c r="L50" s="37">
        <f t="shared" si="7"/>
        <v>907251.06</v>
      </c>
      <c r="M50" s="38" t="s">
        <v>211</v>
      </c>
      <c r="N50" s="177"/>
      <c r="O50" s="178"/>
      <c r="P50" s="179">
        <v>907251.06</v>
      </c>
      <c r="Q50" s="123" t="s">
        <v>43</v>
      </c>
      <c r="R50" s="32"/>
    </row>
    <row r="51" spans="1:18">
      <c r="A51" s="133"/>
      <c r="B51" s="131"/>
      <c r="C51" s="61" t="s">
        <v>238</v>
      </c>
      <c r="D51" s="40">
        <v>2018</v>
      </c>
      <c r="E51" s="40"/>
      <c r="F51" s="36"/>
      <c r="G51" s="39"/>
      <c r="H51" s="92"/>
      <c r="I51" s="36"/>
      <c r="J51" s="36"/>
      <c r="K51" s="61"/>
      <c r="L51" s="37">
        <f t="shared" si="7"/>
        <v>151478.23000000001</v>
      </c>
      <c r="M51" s="38" t="s">
        <v>211</v>
      </c>
      <c r="N51" s="177"/>
      <c r="O51" s="178">
        <f>N51*E51</f>
        <v>0</v>
      </c>
      <c r="P51" s="179">
        <v>151478.23000000001</v>
      </c>
      <c r="Q51" s="123" t="s">
        <v>43</v>
      </c>
      <c r="R51" s="32"/>
    </row>
    <row r="52" spans="1:18">
      <c r="A52" s="133"/>
      <c r="B52" s="131"/>
      <c r="C52" s="61" t="s">
        <v>239</v>
      </c>
      <c r="D52" s="40"/>
      <c r="E52" s="40"/>
      <c r="F52" s="36"/>
      <c r="G52" s="39"/>
      <c r="H52" s="92"/>
      <c r="I52" s="36"/>
      <c r="J52" s="36"/>
      <c r="K52" s="61"/>
      <c r="L52" s="37">
        <f t="shared" si="7"/>
        <v>151478.23000000001</v>
      </c>
      <c r="M52" s="38" t="s">
        <v>211</v>
      </c>
      <c r="N52" s="177"/>
      <c r="O52" s="178"/>
      <c r="P52" s="179">
        <v>151478.23000000001</v>
      </c>
      <c r="Q52" s="123" t="s">
        <v>43</v>
      </c>
      <c r="R52" s="32"/>
    </row>
    <row r="53" spans="1:18">
      <c r="A53" s="133"/>
      <c r="B53" s="131"/>
      <c r="C53" s="61" t="s">
        <v>199</v>
      </c>
      <c r="D53" s="40"/>
      <c r="E53" s="40"/>
      <c r="F53" s="36"/>
      <c r="G53" s="39"/>
      <c r="H53" s="92"/>
      <c r="I53" s="36"/>
      <c r="J53" s="36"/>
      <c r="K53" s="61"/>
      <c r="L53" s="37">
        <f t="shared" si="7"/>
        <v>2655.74</v>
      </c>
      <c r="M53" s="38" t="s">
        <v>211</v>
      </c>
      <c r="N53" s="177"/>
      <c r="O53" s="178"/>
      <c r="P53" s="179">
        <v>2655.74</v>
      </c>
      <c r="Q53" s="123" t="s">
        <v>200</v>
      </c>
      <c r="R53" s="32"/>
    </row>
    <row r="54" spans="1:18">
      <c r="A54" s="124"/>
      <c r="B54" s="124"/>
      <c r="C54" s="124"/>
      <c r="D54" s="125"/>
      <c r="E54" s="125"/>
      <c r="F54" s="125"/>
      <c r="G54" s="125"/>
      <c r="H54" s="125"/>
      <c r="I54" s="125"/>
      <c r="J54" s="125"/>
      <c r="K54" s="124"/>
      <c r="L54" s="126"/>
      <c r="M54" s="125"/>
      <c r="N54" s="186"/>
      <c r="O54" s="186"/>
      <c r="P54" s="186"/>
      <c r="Q54" s="124"/>
    </row>
  </sheetData>
  <mergeCells count="24">
    <mergeCell ref="P1:P2"/>
    <mergeCell ref="O1:O2"/>
    <mergeCell ref="N1:N2"/>
    <mergeCell ref="J1:J2"/>
    <mergeCell ref="L1:L2"/>
    <mergeCell ref="K1:K2"/>
    <mergeCell ref="B3:B27"/>
    <mergeCell ref="F1:I1"/>
    <mergeCell ref="E1:E2"/>
    <mergeCell ref="C1:C2"/>
    <mergeCell ref="B1:B2"/>
    <mergeCell ref="D1:D2"/>
    <mergeCell ref="A1:A2"/>
    <mergeCell ref="A3:A27"/>
    <mergeCell ref="B29:B30"/>
    <mergeCell ref="A29:A30"/>
    <mergeCell ref="A32:A36"/>
    <mergeCell ref="A43:A46"/>
    <mergeCell ref="A37:A42"/>
    <mergeCell ref="A47:A53"/>
    <mergeCell ref="B37:B42"/>
    <mergeCell ref="B32:B36"/>
    <mergeCell ref="B43:B46"/>
    <mergeCell ref="B47:B53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topLeftCell="A46" workbookViewId="0">
      <selection activeCell="D65" sqref="D65"/>
    </sheetView>
  </sheetViews>
  <sheetFormatPr defaultColWidth="9.109375" defaultRowHeight="13.8"/>
  <cols>
    <col min="1" max="1" width="3.88671875" style="25" bestFit="1" customWidth="1"/>
    <col min="2" max="2" width="17.6640625" style="25" customWidth="1"/>
    <col min="3" max="3" width="20.44140625" style="25" customWidth="1"/>
    <col min="4" max="4" width="42.5546875" style="28" customWidth="1"/>
    <col min="5" max="5" width="13.44140625" style="24" hidden="1" customWidth="1"/>
    <col min="6" max="6" width="13.44140625" style="25" bestFit="1" customWidth="1"/>
    <col min="7" max="7" width="12.5546875" style="25" bestFit="1" customWidth="1"/>
    <col min="8" max="16384" width="9.109375" style="25"/>
  </cols>
  <sheetData>
    <row r="1" spans="1:5" ht="15" customHeight="1">
      <c r="A1" s="16" t="s">
        <v>128</v>
      </c>
      <c r="B1" s="17"/>
      <c r="C1" s="17"/>
      <c r="D1" s="18"/>
      <c r="E1" s="31"/>
    </row>
    <row r="2" spans="1:5">
      <c r="A2" s="127" t="s">
        <v>28</v>
      </c>
      <c r="B2" s="144" t="s">
        <v>29</v>
      </c>
      <c r="C2" s="144"/>
      <c r="D2" s="19" t="s">
        <v>27</v>
      </c>
      <c r="E2" s="31"/>
    </row>
    <row r="3" spans="1:5">
      <c r="A3" s="7" t="s">
        <v>13</v>
      </c>
      <c r="B3" s="145" t="s">
        <v>202</v>
      </c>
      <c r="C3" s="146"/>
      <c r="D3" s="20">
        <v>92250</v>
      </c>
      <c r="E3" s="31" t="s">
        <v>230</v>
      </c>
    </row>
    <row r="4" spans="1:5" ht="14.4">
      <c r="A4" s="7" t="s">
        <v>14</v>
      </c>
      <c r="B4" s="145" t="s">
        <v>247</v>
      </c>
      <c r="C4" s="147"/>
      <c r="D4" s="20">
        <v>40590</v>
      </c>
      <c r="E4" s="31" t="s">
        <v>230</v>
      </c>
    </row>
    <row r="5" spans="1:5" ht="14.4" customHeight="1">
      <c r="A5" s="7" t="s">
        <v>15</v>
      </c>
      <c r="B5" s="150" t="s">
        <v>246</v>
      </c>
      <c r="C5" s="151"/>
      <c r="D5" s="20">
        <v>123000</v>
      </c>
      <c r="E5" s="31" t="s">
        <v>230</v>
      </c>
    </row>
    <row r="6" spans="1:5" ht="30.6" customHeight="1">
      <c r="A6" s="7" t="s">
        <v>16</v>
      </c>
      <c r="B6" s="145" t="s">
        <v>203</v>
      </c>
      <c r="C6" s="147"/>
      <c r="D6" s="20">
        <v>267894</v>
      </c>
      <c r="E6" s="31" t="s">
        <v>230</v>
      </c>
    </row>
    <row r="7" spans="1:5" ht="25.5" customHeight="1">
      <c r="A7" s="7" t="s">
        <v>17</v>
      </c>
      <c r="B7" s="145" t="s">
        <v>245</v>
      </c>
      <c r="C7" s="147"/>
      <c r="D7" s="20">
        <v>51630.45</v>
      </c>
      <c r="E7" s="31" t="s">
        <v>230</v>
      </c>
    </row>
    <row r="8" spans="1:5" ht="25.5" customHeight="1">
      <c r="A8" s="7" t="s">
        <v>18</v>
      </c>
      <c r="B8" s="145" t="s">
        <v>204</v>
      </c>
      <c r="C8" s="147"/>
      <c r="D8" s="20">
        <v>134316</v>
      </c>
      <c r="E8" s="31" t="s">
        <v>230</v>
      </c>
    </row>
    <row r="9" spans="1:5" ht="30.6" customHeight="1">
      <c r="A9" s="7" t="s">
        <v>20</v>
      </c>
      <c r="B9" s="145" t="s">
        <v>205</v>
      </c>
      <c r="C9" s="147"/>
      <c r="D9" s="20">
        <v>249444</v>
      </c>
      <c r="E9" s="31" t="s">
        <v>230</v>
      </c>
    </row>
    <row r="10" spans="1:5" ht="38.4" customHeight="1">
      <c r="A10" s="7" t="s">
        <v>21</v>
      </c>
      <c r="B10" s="145" t="s">
        <v>129</v>
      </c>
      <c r="C10" s="147"/>
      <c r="D10" s="20">
        <v>383760</v>
      </c>
      <c r="E10" s="31" t="s">
        <v>230</v>
      </c>
    </row>
    <row r="11" spans="1:5">
      <c r="A11" s="7" t="s">
        <v>22</v>
      </c>
      <c r="B11" s="145" t="s">
        <v>206</v>
      </c>
      <c r="C11" s="146"/>
      <c r="D11" s="20">
        <f>10124.43+3725.88+51660+16605</f>
        <v>82115.31</v>
      </c>
      <c r="E11" s="31" t="s">
        <v>230</v>
      </c>
    </row>
    <row r="12" spans="1:5" ht="14.4">
      <c r="A12" s="7" t="s">
        <v>23</v>
      </c>
      <c r="B12" s="145" t="s">
        <v>207</v>
      </c>
      <c r="C12" s="147"/>
      <c r="D12" s="20">
        <v>93762.9</v>
      </c>
      <c r="E12" s="31" t="s">
        <v>231</v>
      </c>
    </row>
    <row r="13" spans="1:5">
      <c r="A13" s="7" t="s">
        <v>24</v>
      </c>
      <c r="B13" s="145" t="s">
        <v>208</v>
      </c>
      <c r="C13" s="146"/>
      <c r="D13" s="20">
        <v>13484.01</v>
      </c>
      <c r="E13" s="31" t="s">
        <v>231</v>
      </c>
    </row>
    <row r="14" spans="1:5" ht="15" customHeight="1">
      <c r="A14" s="16" t="s">
        <v>101</v>
      </c>
      <c r="B14" s="17"/>
      <c r="C14" s="17"/>
      <c r="D14" s="18"/>
      <c r="E14" s="31"/>
    </row>
    <row r="15" spans="1:5">
      <c r="A15" s="127" t="s">
        <v>28</v>
      </c>
      <c r="B15" s="148" t="s">
        <v>29</v>
      </c>
      <c r="C15" s="149"/>
      <c r="D15" s="19" t="s">
        <v>27</v>
      </c>
      <c r="E15" s="31"/>
    </row>
    <row r="16" spans="1:5">
      <c r="A16" s="7" t="s">
        <v>13</v>
      </c>
      <c r="B16" s="145" t="s">
        <v>30</v>
      </c>
      <c r="C16" s="146"/>
      <c r="D16" s="20">
        <f>3311.16+3252.01+1136+1136+2900+2940</f>
        <v>14675.17</v>
      </c>
      <c r="E16" s="31" t="s">
        <v>230</v>
      </c>
    </row>
    <row r="17" spans="1:6" ht="12.75" customHeight="1">
      <c r="A17" s="7" t="s">
        <v>14</v>
      </c>
      <c r="B17" s="145" t="s">
        <v>32</v>
      </c>
      <c r="C17" s="146"/>
      <c r="D17" s="20">
        <v>923.73</v>
      </c>
      <c r="E17" s="31" t="s">
        <v>230</v>
      </c>
    </row>
    <row r="18" spans="1:6">
      <c r="A18" s="7" t="s">
        <v>15</v>
      </c>
      <c r="B18" s="145" t="s">
        <v>31</v>
      </c>
      <c r="C18" s="146"/>
      <c r="D18" s="20">
        <f>1570+3129</f>
        <v>4699</v>
      </c>
      <c r="E18" s="31" t="s">
        <v>231</v>
      </c>
    </row>
    <row r="19" spans="1:6" ht="15" customHeight="1">
      <c r="A19" s="16" t="s">
        <v>102</v>
      </c>
      <c r="B19" s="17"/>
      <c r="C19" s="17"/>
      <c r="D19" s="18"/>
      <c r="E19" s="31"/>
    </row>
    <row r="20" spans="1:6">
      <c r="A20" s="91" t="s">
        <v>28</v>
      </c>
      <c r="B20" s="148" t="s">
        <v>29</v>
      </c>
      <c r="C20" s="149"/>
      <c r="D20" s="19" t="s">
        <v>27</v>
      </c>
      <c r="E20" s="31"/>
    </row>
    <row r="21" spans="1:6">
      <c r="A21" s="7" t="s">
        <v>13</v>
      </c>
      <c r="B21" s="145" t="s">
        <v>251</v>
      </c>
      <c r="C21" s="146"/>
      <c r="D21" s="20">
        <f>34602.37-2658.19-5499.99</f>
        <v>26444.190000000002</v>
      </c>
      <c r="E21" s="31" t="s">
        <v>230</v>
      </c>
    </row>
    <row r="22" spans="1:6">
      <c r="A22" s="7" t="s">
        <v>15</v>
      </c>
      <c r="B22" s="152" t="s">
        <v>252</v>
      </c>
      <c r="C22" s="152"/>
      <c r="D22" s="20">
        <v>13198</v>
      </c>
      <c r="E22" s="31" t="s">
        <v>230</v>
      </c>
    </row>
    <row r="23" spans="1:6">
      <c r="A23" s="7" t="s">
        <v>16</v>
      </c>
      <c r="B23" s="152" t="s">
        <v>31</v>
      </c>
      <c r="C23" s="152"/>
      <c r="D23" s="20">
        <v>4000</v>
      </c>
      <c r="E23" s="31" t="s">
        <v>231</v>
      </c>
      <c r="F23" s="26"/>
    </row>
    <row r="24" spans="1:6" ht="15" customHeight="1">
      <c r="A24" s="16" t="s">
        <v>103</v>
      </c>
      <c r="B24" s="17"/>
      <c r="C24" s="17"/>
      <c r="D24" s="18"/>
      <c r="E24" s="31"/>
      <c r="F24" s="9"/>
    </row>
    <row r="25" spans="1:6">
      <c r="A25" s="91" t="s">
        <v>28</v>
      </c>
      <c r="B25" s="144" t="s">
        <v>29</v>
      </c>
      <c r="C25" s="144"/>
      <c r="D25" s="19" t="s">
        <v>27</v>
      </c>
      <c r="E25" s="31"/>
      <c r="F25" s="9"/>
    </row>
    <row r="26" spans="1:6">
      <c r="A26" s="7" t="s">
        <v>13</v>
      </c>
      <c r="B26" s="152" t="s">
        <v>30</v>
      </c>
      <c r="C26" s="152"/>
      <c r="D26" s="101">
        <f>3674+2198</f>
        <v>5872</v>
      </c>
      <c r="E26" s="31" t="s">
        <v>230</v>
      </c>
      <c r="F26" s="9"/>
    </row>
    <row r="27" spans="1:6" ht="15" customHeight="1">
      <c r="A27" s="102" t="s">
        <v>254</v>
      </c>
      <c r="B27" s="103"/>
      <c r="C27" s="103"/>
      <c r="D27" s="104"/>
      <c r="E27" s="31"/>
      <c r="F27" s="9"/>
    </row>
    <row r="28" spans="1:6">
      <c r="A28" s="105" t="s">
        <v>28</v>
      </c>
      <c r="B28" s="137" t="s">
        <v>29</v>
      </c>
      <c r="C28" s="137"/>
      <c r="D28" s="106" t="s">
        <v>27</v>
      </c>
      <c r="E28" s="31"/>
      <c r="F28" s="9"/>
    </row>
    <row r="29" spans="1:6">
      <c r="A29" s="107" t="s">
        <v>13</v>
      </c>
      <c r="B29" s="155" t="s">
        <v>229</v>
      </c>
      <c r="C29" s="156"/>
      <c r="D29" s="108"/>
      <c r="E29" s="31" t="s">
        <v>230</v>
      </c>
      <c r="F29" s="9"/>
    </row>
    <row r="30" spans="1:6">
      <c r="A30" s="107" t="s">
        <v>14</v>
      </c>
      <c r="B30" s="138" t="s">
        <v>32</v>
      </c>
      <c r="C30" s="138"/>
      <c r="D30" s="109">
        <f>34900+599.99</f>
        <v>35499.99</v>
      </c>
      <c r="E30" s="31" t="s">
        <v>230</v>
      </c>
      <c r="F30" s="9"/>
    </row>
    <row r="31" spans="1:6">
      <c r="A31" s="107" t="s">
        <v>15</v>
      </c>
      <c r="B31" s="142" t="s">
        <v>111</v>
      </c>
      <c r="C31" s="143"/>
      <c r="D31" s="110">
        <f>5400+8740</f>
        <v>14140</v>
      </c>
      <c r="E31" s="31" t="s">
        <v>230</v>
      </c>
      <c r="F31" s="9"/>
    </row>
    <row r="32" spans="1:6">
      <c r="A32" s="107" t="s">
        <v>16</v>
      </c>
      <c r="B32" s="140" t="s">
        <v>31</v>
      </c>
      <c r="C32" s="141"/>
      <c r="D32" s="111">
        <f>2500+8740+49500</f>
        <v>60740</v>
      </c>
      <c r="E32" s="31" t="s">
        <v>231</v>
      </c>
      <c r="F32" s="9"/>
    </row>
    <row r="33" spans="1:7">
      <c r="A33" s="112" t="s">
        <v>110</v>
      </c>
      <c r="B33" s="9"/>
      <c r="C33" s="9"/>
      <c r="D33" s="113"/>
      <c r="E33" s="31"/>
      <c r="G33" s="29"/>
    </row>
    <row r="34" spans="1:7">
      <c r="A34" s="105" t="s">
        <v>28</v>
      </c>
      <c r="B34" s="137" t="s">
        <v>29</v>
      </c>
      <c r="C34" s="137"/>
      <c r="D34" s="106" t="s">
        <v>27</v>
      </c>
      <c r="E34" s="31"/>
      <c r="G34" s="29"/>
    </row>
    <row r="35" spans="1:7">
      <c r="A35" s="114" t="s">
        <v>13</v>
      </c>
      <c r="B35" s="138" t="s">
        <v>30</v>
      </c>
      <c r="C35" s="138"/>
      <c r="D35" s="111">
        <f>1600+780</f>
        <v>2380</v>
      </c>
      <c r="E35" s="31" t="s">
        <v>230</v>
      </c>
      <c r="G35" s="29"/>
    </row>
    <row r="36" spans="1:7">
      <c r="A36" s="114" t="s">
        <v>14</v>
      </c>
      <c r="B36" s="138" t="s">
        <v>32</v>
      </c>
      <c r="C36" s="138"/>
      <c r="D36" s="109">
        <v>3200</v>
      </c>
      <c r="E36" s="31" t="s">
        <v>230</v>
      </c>
      <c r="G36" s="29"/>
    </row>
    <row r="37" spans="1:7">
      <c r="A37" s="114" t="s">
        <v>15</v>
      </c>
      <c r="B37" s="138" t="s">
        <v>111</v>
      </c>
      <c r="C37" s="138"/>
      <c r="D37" s="111">
        <f>5600+8350</f>
        <v>13950</v>
      </c>
      <c r="E37" s="31" t="s">
        <v>230</v>
      </c>
      <c r="G37" s="29"/>
    </row>
    <row r="38" spans="1:7">
      <c r="A38" s="114" t="s">
        <v>16</v>
      </c>
      <c r="B38" s="140" t="s">
        <v>31</v>
      </c>
      <c r="C38" s="141"/>
      <c r="D38" s="111">
        <f>8350+2100+2400+18000+1000</f>
        <v>31850</v>
      </c>
      <c r="E38" s="31" t="s">
        <v>231</v>
      </c>
      <c r="G38" s="29"/>
    </row>
    <row r="39" spans="1:7">
      <c r="A39" s="112" t="s">
        <v>113</v>
      </c>
      <c r="B39" s="9"/>
      <c r="C39" s="9"/>
      <c r="D39" s="113"/>
      <c r="E39" s="31"/>
      <c r="G39" s="29"/>
    </row>
    <row r="40" spans="1:7">
      <c r="A40" s="105" t="s">
        <v>28</v>
      </c>
      <c r="B40" s="137" t="s">
        <v>29</v>
      </c>
      <c r="C40" s="137"/>
      <c r="D40" s="106" t="s">
        <v>27</v>
      </c>
      <c r="E40" s="31"/>
      <c r="G40" s="29"/>
    </row>
    <row r="41" spans="1:7">
      <c r="A41" s="114" t="s">
        <v>13</v>
      </c>
      <c r="B41" s="138" t="s">
        <v>214</v>
      </c>
      <c r="C41" s="138"/>
      <c r="D41" s="111">
        <f>40769+16266.4+6611.25+6765</f>
        <v>70411.649999999994</v>
      </c>
      <c r="E41" s="31" t="s">
        <v>230</v>
      </c>
      <c r="G41" s="29"/>
    </row>
    <row r="42" spans="1:7">
      <c r="A42" s="114" t="s">
        <v>14</v>
      </c>
      <c r="B42" s="142" t="s">
        <v>215</v>
      </c>
      <c r="C42" s="143"/>
      <c r="D42" s="115">
        <f>10000</f>
        <v>10000</v>
      </c>
      <c r="E42" s="31" t="s">
        <v>230</v>
      </c>
      <c r="G42" s="29"/>
    </row>
    <row r="43" spans="1:7" ht="28.2" customHeight="1">
      <c r="A43" s="114" t="s">
        <v>15</v>
      </c>
      <c r="B43" s="138" t="s">
        <v>216</v>
      </c>
      <c r="C43" s="138"/>
      <c r="D43" s="109">
        <v>3000</v>
      </c>
      <c r="E43" s="31" t="s">
        <v>230</v>
      </c>
      <c r="G43" s="29"/>
    </row>
    <row r="44" spans="1:7">
      <c r="A44" s="114" t="s">
        <v>16</v>
      </c>
      <c r="B44" s="145" t="s">
        <v>212</v>
      </c>
      <c r="C44" s="146"/>
      <c r="D44" s="110">
        <v>200</v>
      </c>
      <c r="E44" s="31" t="s">
        <v>230</v>
      </c>
      <c r="G44" s="29"/>
    </row>
    <row r="45" spans="1:7" ht="14.4">
      <c r="A45" s="114" t="s">
        <v>17</v>
      </c>
      <c r="B45" s="153" t="s">
        <v>213</v>
      </c>
      <c r="C45" s="154"/>
      <c r="D45" s="109">
        <f>3505.5+110.7+123+780</f>
        <v>4519.2</v>
      </c>
      <c r="E45" s="31" t="s">
        <v>230</v>
      </c>
      <c r="G45" s="29"/>
    </row>
    <row r="46" spans="1:7">
      <c r="A46" s="114" t="s">
        <v>18</v>
      </c>
      <c r="B46" s="139" t="s">
        <v>217</v>
      </c>
      <c r="C46" s="139"/>
      <c r="D46" s="109">
        <f>8000*2</f>
        <v>16000</v>
      </c>
      <c r="E46" s="31" t="s">
        <v>230</v>
      </c>
      <c r="G46" s="29"/>
    </row>
    <row r="47" spans="1:7">
      <c r="A47" s="114" t="s">
        <v>20</v>
      </c>
      <c r="B47" s="139" t="s">
        <v>256</v>
      </c>
      <c r="C47" s="139"/>
      <c r="D47" s="110">
        <v>8350</v>
      </c>
      <c r="E47" s="31" t="s">
        <v>230</v>
      </c>
      <c r="G47" s="29"/>
    </row>
    <row r="48" spans="1:7" ht="28.8" customHeight="1">
      <c r="A48" s="114" t="s">
        <v>21</v>
      </c>
      <c r="B48" s="142" t="s">
        <v>232</v>
      </c>
      <c r="C48" s="143"/>
      <c r="D48" s="110">
        <f>1500*3</f>
        <v>4500</v>
      </c>
      <c r="E48" s="31" t="s">
        <v>231</v>
      </c>
      <c r="G48" s="29"/>
    </row>
    <row r="49" spans="1:7">
      <c r="A49" s="114" t="s">
        <v>22</v>
      </c>
      <c r="B49" s="140" t="s">
        <v>208</v>
      </c>
      <c r="C49" s="141"/>
      <c r="D49" s="111">
        <f>3700+31500+8350</f>
        <v>43550</v>
      </c>
      <c r="E49" s="31" t="s">
        <v>231</v>
      </c>
      <c r="G49" s="29"/>
    </row>
    <row r="50" spans="1:7">
      <c r="A50" s="112" t="s">
        <v>188</v>
      </c>
      <c r="B50" s="9"/>
      <c r="C50" s="9"/>
      <c r="D50" s="113"/>
      <c r="E50" s="31"/>
      <c r="G50" s="29"/>
    </row>
    <row r="51" spans="1:7">
      <c r="A51" s="105" t="s">
        <v>28</v>
      </c>
      <c r="B51" s="137" t="s">
        <v>29</v>
      </c>
      <c r="C51" s="137"/>
      <c r="D51" s="106" t="s">
        <v>27</v>
      </c>
      <c r="E51" s="31"/>
      <c r="G51" s="29"/>
    </row>
    <row r="52" spans="1:7">
      <c r="A52" s="114" t="s">
        <v>13</v>
      </c>
      <c r="B52" s="138" t="s">
        <v>30</v>
      </c>
      <c r="C52" s="138"/>
      <c r="D52" s="111">
        <v>2390.21</v>
      </c>
      <c r="E52" s="31" t="s">
        <v>230</v>
      </c>
      <c r="G52" s="29"/>
    </row>
    <row r="53" spans="1:7">
      <c r="A53" s="27"/>
      <c r="G53" s="29"/>
    </row>
    <row r="54" spans="1:7">
      <c r="A54" s="27"/>
      <c r="B54" s="9" t="s">
        <v>209</v>
      </c>
      <c r="C54" s="9"/>
      <c r="D54" s="113"/>
      <c r="E54" s="31"/>
      <c r="F54" s="9"/>
      <c r="G54" s="29"/>
    </row>
    <row r="55" spans="1:7">
      <c r="A55" s="27"/>
      <c r="B55" s="9"/>
      <c r="C55" s="9"/>
      <c r="D55" s="113"/>
      <c r="E55" s="31"/>
      <c r="F55" s="9"/>
      <c r="G55" s="29"/>
    </row>
    <row r="56" spans="1:7">
      <c r="B56" s="9"/>
      <c r="C56" s="9"/>
      <c r="D56" s="113"/>
      <c r="E56" s="31"/>
      <c r="F56" s="9"/>
    </row>
  </sheetData>
  <mergeCells count="44">
    <mergeCell ref="B44:C44"/>
    <mergeCell ref="B22:C22"/>
    <mergeCell ref="B38:C38"/>
    <mergeCell ref="B31:C31"/>
    <mergeCell ref="B37:C37"/>
    <mergeCell ref="B36:C36"/>
    <mergeCell ref="B41:C41"/>
    <mergeCell ref="B26:C26"/>
    <mergeCell ref="B29:C29"/>
    <mergeCell ref="B40:C40"/>
    <mergeCell ref="B30:C30"/>
    <mergeCell ref="B32:C32"/>
    <mergeCell ref="B18:C18"/>
    <mergeCell ref="B25:C25"/>
    <mergeCell ref="B17:C17"/>
    <mergeCell ref="B20:C20"/>
    <mergeCell ref="B5:C5"/>
    <mergeCell ref="B10:C10"/>
    <mergeCell ref="B12:C12"/>
    <mergeCell ref="B23:C23"/>
    <mergeCell ref="B21:C21"/>
    <mergeCell ref="B2:C2"/>
    <mergeCell ref="B11:C11"/>
    <mergeCell ref="B16:C16"/>
    <mergeCell ref="B13:C13"/>
    <mergeCell ref="B3:C3"/>
    <mergeCell ref="B4:C4"/>
    <mergeCell ref="B15:C15"/>
    <mergeCell ref="B6:C6"/>
    <mergeCell ref="B7:C7"/>
    <mergeCell ref="B8:C8"/>
    <mergeCell ref="B9:C9"/>
    <mergeCell ref="B34:C34"/>
    <mergeCell ref="B35:C35"/>
    <mergeCell ref="B28:C28"/>
    <mergeCell ref="B46:C46"/>
    <mergeCell ref="B49:C49"/>
    <mergeCell ref="B52:C52"/>
    <mergeCell ref="B51:C51"/>
    <mergeCell ref="B48:C48"/>
    <mergeCell ref="B47:C47"/>
    <mergeCell ref="B45:C45"/>
    <mergeCell ref="B43:C43"/>
    <mergeCell ref="B42:C42"/>
  </mergeCells>
  <phoneticPr fontId="2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workbookViewId="0">
      <selection activeCell="H24" sqref="H24"/>
    </sheetView>
  </sheetViews>
  <sheetFormatPr defaultColWidth="9.109375" defaultRowHeight="13.8"/>
  <cols>
    <col min="1" max="1" width="3.44140625" style="10" bestFit="1" customWidth="1"/>
    <col min="2" max="2" width="27.109375" style="10" customWidth="1"/>
    <col min="3" max="3" width="41" style="10" bestFit="1" customWidth="1"/>
    <col min="4" max="5" width="39" style="11" customWidth="1"/>
    <col min="6" max="16384" width="9.109375" style="5"/>
  </cols>
  <sheetData>
    <row r="1" spans="1:5" ht="14.4" thickBot="1">
      <c r="A1" s="55" t="s">
        <v>0</v>
      </c>
      <c r="B1" s="55" t="s">
        <v>33</v>
      </c>
      <c r="C1" s="56" t="s">
        <v>42</v>
      </c>
      <c r="D1" s="57" t="s">
        <v>34</v>
      </c>
      <c r="E1" s="58" t="s">
        <v>35</v>
      </c>
    </row>
    <row r="2" spans="1:5" ht="27.6">
      <c r="A2" s="160">
        <v>1</v>
      </c>
      <c r="B2" s="160" t="s">
        <v>130</v>
      </c>
      <c r="C2" s="22" t="s">
        <v>131</v>
      </c>
      <c r="D2" s="12" t="s">
        <v>197</v>
      </c>
      <c r="E2" s="13" t="s">
        <v>132</v>
      </c>
    </row>
    <row r="3" spans="1:5" ht="27.6">
      <c r="A3" s="160"/>
      <c r="B3" s="160"/>
      <c r="C3" s="22" t="s">
        <v>133</v>
      </c>
      <c r="D3" s="12" t="s">
        <v>134</v>
      </c>
      <c r="E3" s="13" t="s">
        <v>135</v>
      </c>
    </row>
    <row r="4" spans="1:5" ht="27.6">
      <c r="A4" s="160"/>
      <c r="B4" s="160"/>
      <c r="C4" s="22" t="s">
        <v>136</v>
      </c>
      <c r="D4" s="12" t="s">
        <v>134</v>
      </c>
      <c r="E4" s="13" t="s">
        <v>135</v>
      </c>
    </row>
    <row r="5" spans="1:5">
      <c r="A5" s="160"/>
      <c r="B5" s="160"/>
      <c r="C5" s="22" t="s">
        <v>137</v>
      </c>
      <c r="D5" s="12" t="s">
        <v>134</v>
      </c>
      <c r="E5" s="13"/>
    </row>
    <row r="6" spans="1:5" ht="41.4">
      <c r="A6" s="160"/>
      <c r="B6" s="160"/>
      <c r="C6" s="22" t="s">
        <v>138</v>
      </c>
      <c r="D6" s="12" t="s">
        <v>248</v>
      </c>
      <c r="E6" s="13"/>
    </row>
    <row r="7" spans="1:5" ht="41.4">
      <c r="A7" s="160"/>
      <c r="B7" s="160"/>
      <c r="C7" s="22" t="s">
        <v>249</v>
      </c>
      <c r="D7" s="12" t="s">
        <v>248</v>
      </c>
      <c r="E7" s="13"/>
    </row>
    <row r="8" spans="1:5" ht="27.6">
      <c r="A8" s="160"/>
      <c r="B8" s="160"/>
      <c r="C8" s="22" t="s">
        <v>139</v>
      </c>
      <c r="D8" s="12" t="s">
        <v>250</v>
      </c>
      <c r="E8" s="13"/>
    </row>
    <row r="9" spans="1:5">
      <c r="A9" s="160"/>
      <c r="B9" s="160"/>
      <c r="C9" s="22" t="s">
        <v>140</v>
      </c>
      <c r="D9" s="12" t="s">
        <v>134</v>
      </c>
      <c r="E9" s="13"/>
    </row>
    <row r="10" spans="1:5" ht="27.6">
      <c r="A10" s="160"/>
      <c r="B10" s="160"/>
      <c r="C10" s="22" t="s">
        <v>141</v>
      </c>
      <c r="D10" s="12" t="s">
        <v>250</v>
      </c>
      <c r="E10" s="13"/>
    </row>
    <row r="11" spans="1:5" ht="27.6">
      <c r="A11" s="160"/>
      <c r="B11" s="160"/>
      <c r="C11" s="22" t="s">
        <v>142</v>
      </c>
      <c r="D11" s="12" t="s">
        <v>198</v>
      </c>
      <c r="E11" s="13"/>
    </row>
    <row r="12" spans="1:5">
      <c r="A12" s="160"/>
      <c r="B12" s="160"/>
      <c r="C12" s="22" t="s">
        <v>143</v>
      </c>
      <c r="D12" s="12" t="s">
        <v>134</v>
      </c>
      <c r="E12" s="13"/>
    </row>
    <row r="13" spans="1:5" ht="27.6">
      <c r="A13" s="33">
        <v>2</v>
      </c>
      <c r="B13" s="33" t="s">
        <v>151</v>
      </c>
      <c r="C13" s="33" t="s">
        <v>175</v>
      </c>
      <c r="D13" s="12"/>
      <c r="E13" s="12"/>
    </row>
    <row r="14" spans="1:5" s="9" customFormat="1" ht="27.6">
      <c r="A14" s="33">
        <v>4</v>
      </c>
      <c r="B14" s="33" t="s">
        <v>152</v>
      </c>
      <c r="C14" s="33" t="s">
        <v>175</v>
      </c>
      <c r="D14" s="45"/>
      <c r="E14" s="45"/>
    </row>
    <row r="15" spans="1:5" s="9" customFormat="1">
      <c r="A15" s="33" t="s">
        <v>16</v>
      </c>
      <c r="B15" s="33" t="s">
        <v>104</v>
      </c>
      <c r="C15" s="33" t="s">
        <v>175</v>
      </c>
      <c r="D15" s="45"/>
      <c r="E15" s="45"/>
    </row>
    <row r="16" spans="1:5" ht="25.5" customHeight="1">
      <c r="A16" s="161">
        <v>5</v>
      </c>
      <c r="B16" s="161" t="s">
        <v>105</v>
      </c>
      <c r="C16" s="33" t="s">
        <v>109</v>
      </c>
      <c r="D16" s="12" t="s">
        <v>179</v>
      </c>
      <c r="E16" s="12" t="s">
        <v>226</v>
      </c>
    </row>
    <row r="17" spans="1:5" ht="12.75" customHeight="1">
      <c r="A17" s="162"/>
      <c r="B17" s="162"/>
      <c r="C17" s="33" t="s">
        <v>176</v>
      </c>
      <c r="D17" s="12" t="s">
        <v>180</v>
      </c>
      <c r="E17" s="12"/>
    </row>
    <row r="18" spans="1:5" ht="12.75" customHeight="1">
      <c r="A18" s="163"/>
      <c r="B18" s="163"/>
      <c r="C18" s="87" t="s">
        <v>177</v>
      </c>
      <c r="D18" s="12" t="s">
        <v>178</v>
      </c>
      <c r="E18" s="12"/>
    </row>
    <row r="19" spans="1:5" ht="52.5" customHeight="1">
      <c r="A19" s="47">
        <v>6</v>
      </c>
      <c r="B19" s="33" t="s">
        <v>183</v>
      </c>
      <c r="C19" s="60" t="s">
        <v>109</v>
      </c>
      <c r="D19" s="12" t="s">
        <v>184</v>
      </c>
      <c r="E19" s="12" t="s">
        <v>187</v>
      </c>
    </row>
    <row r="20" spans="1:5" ht="41.4">
      <c r="A20" s="157">
        <v>7</v>
      </c>
      <c r="B20" s="157" t="s">
        <v>185</v>
      </c>
      <c r="C20" s="33" t="s">
        <v>109</v>
      </c>
      <c r="D20" s="12" t="s">
        <v>186</v>
      </c>
      <c r="E20" s="12" t="s">
        <v>187</v>
      </c>
    </row>
    <row r="21" spans="1:5" ht="27.6">
      <c r="A21" s="159"/>
      <c r="B21" s="159"/>
      <c r="C21" s="63" t="s">
        <v>224</v>
      </c>
      <c r="D21" s="12" t="s">
        <v>225</v>
      </c>
      <c r="E21" s="64"/>
    </row>
    <row r="22" spans="1:5" ht="36.75" customHeight="1">
      <c r="A22" s="157">
        <v>8</v>
      </c>
      <c r="B22" s="157" t="s">
        <v>188</v>
      </c>
      <c r="C22" s="61" t="s">
        <v>218</v>
      </c>
      <c r="D22" s="12" t="s">
        <v>260</v>
      </c>
      <c r="E22" s="12"/>
    </row>
    <row r="23" spans="1:5" ht="27.6">
      <c r="A23" s="158"/>
      <c r="B23" s="158"/>
      <c r="C23" s="61" t="s">
        <v>114</v>
      </c>
      <c r="D23" s="12" t="s">
        <v>258</v>
      </c>
      <c r="E23" s="12"/>
    </row>
    <row r="24" spans="1:5" ht="25.5" customHeight="1">
      <c r="A24" s="158"/>
      <c r="B24" s="158"/>
      <c r="C24" s="61" t="s">
        <v>222</v>
      </c>
      <c r="D24" s="12" t="s">
        <v>258</v>
      </c>
      <c r="E24" s="12" t="s">
        <v>227</v>
      </c>
    </row>
    <row r="25" spans="1:5" ht="25.5" customHeight="1">
      <c r="A25" s="158"/>
      <c r="B25" s="158"/>
      <c r="C25" s="61" t="s">
        <v>223</v>
      </c>
      <c r="D25" s="12" t="s">
        <v>259</v>
      </c>
      <c r="E25" s="12" t="s">
        <v>227</v>
      </c>
    </row>
    <row r="26" spans="1:5">
      <c r="A26" s="158"/>
      <c r="B26" s="158"/>
      <c r="C26" s="88" t="s">
        <v>233</v>
      </c>
      <c r="D26" s="49"/>
      <c r="E26" s="46"/>
    </row>
    <row r="27" spans="1:5">
      <c r="A27" s="159"/>
      <c r="B27" s="159"/>
      <c r="C27" s="88" t="s">
        <v>234</v>
      </c>
      <c r="D27" s="45"/>
      <c r="E27" s="48"/>
    </row>
  </sheetData>
  <mergeCells count="8">
    <mergeCell ref="B22:B27"/>
    <mergeCell ref="A22:A27"/>
    <mergeCell ref="A2:A12"/>
    <mergeCell ref="B2:B12"/>
    <mergeCell ref="B16:B18"/>
    <mergeCell ref="A16:A18"/>
    <mergeCell ref="B20:B21"/>
    <mergeCell ref="A20:A21"/>
  </mergeCells>
  <phoneticPr fontId="2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7"/>
  <sheetViews>
    <sheetView tabSelected="1" zoomScaleNormal="145" workbookViewId="0">
      <selection activeCell="P9" sqref="P9"/>
    </sheetView>
  </sheetViews>
  <sheetFormatPr defaultColWidth="9.109375" defaultRowHeight="14.4"/>
  <cols>
    <col min="1" max="1" width="5.44140625" style="6" customWidth="1"/>
    <col min="2" max="2" width="11.44140625" style="6" customWidth="1"/>
    <col min="3" max="3" width="14.44140625" style="6" customWidth="1"/>
    <col min="4" max="4" width="9.5546875" style="6" bestFit="1" customWidth="1"/>
    <col min="5" max="5" width="16.5546875" style="6" bestFit="1" customWidth="1"/>
    <col min="6" max="6" width="13.88671875" style="8" customWidth="1"/>
    <col min="7" max="7" width="9.88671875" style="6" bestFit="1" customWidth="1"/>
    <col min="8" max="8" width="9.33203125" style="6" bestFit="1" customWidth="1"/>
    <col min="9" max="9" width="19.6640625" style="6" bestFit="1" customWidth="1"/>
    <col min="10" max="10" width="14.6640625" style="15" bestFit="1" customWidth="1"/>
    <col min="11" max="12" width="9.109375" style="6"/>
    <col min="13" max="13" width="9.109375" style="1"/>
    <col min="14" max="14" width="9.44140625" style="1" bestFit="1" customWidth="1"/>
    <col min="15" max="15" width="9.109375" style="1"/>
    <col min="16" max="16" width="9.88671875" style="1" bestFit="1" customWidth="1"/>
    <col min="17" max="16384" width="9.109375" style="1"/>
  </cols>
  <sheetData>
    <row r="1" spans="1:17" ht="41.4">
      <c r="A1" s="35"/>
      <c r="B1" s="35" t="s">
        <v>36</v>
      </c>
      <c r="C1" s="35" t="s">
        <v>37</v>
      </c>
      <c r="D1" s="35" t="s">
        <v>38</v>
      </c>
      <c r="E1" s="35" t="s">
        <v>39</v>
      </c>
      <c r="F1" s="35" t="s">
        <v>40</v>
      </c>
      <c r="G1" s="35" t="s">
        <v>63</v>
      </c>
      <c r="H1" s="35" t="s">
        <v>64</v>
      </c>
      <c r="I1" s="35" t="s">
        <v>41</v>
      </c>
      <c r="J1" s="35" t="s">
        <v>65</v>
      </c>
      <c r="K1" s="35" t="s">
        <v>145</v>
      </c>
      <c r="L1" s="35" t="s">
        <v>115</v>
      </c>
      <c r="M1" s="35" t="s">
        <v>144</v>
      </c>
      <c r="N1" s="79" t="s">
        <v>146</v>
      </c>
      <c r="O1" s="3"/>
      <c r="P1" s="3"/>
      <c r="Q1" s="3"/>
    </row>
    <row r="2" spans="1:17" s="2" customFormat="1" ht="15" customHeight="1">
      <c r="A2" s="167" t="s">
        <v>13</v>
      </c>
      <c r="B2" s="173" t="s">
        <v>68</v>
      </c>
      <c r="C2" s="167" t="s">
        <v>69</v>
      </c>
      <c r="D2" s="167">
        <v>408</v>
      </c>
      <c r="E2" s="167" t="s">
        <v>67</v>
      </c>
      <c r="F2" s="166" t="s">
        <v>70</v>
      </c>
      <c r="G2" s="166">
        <v>6</v>
      </c>
      <c r="H2" s="167">
        <v>1977</v>
      </c>
      <c r="I2" s="167" t="s">
        <v>149</v>
      </c>
      <c r="J2" s="171" t="s">
        <v>19</v>
      </c>
      <c r="K2" s="160" t="s">
        <v>261</v>
      </c>
      <c r="L2" s="160" t="s">
        <v>19</v>
      </c>
      <c r="M2" s="160" t="s">
        <v>261</v>
      </c>
      <c r="N2" s="164" t="s">
        <v>147</v>
      </c>
    </row>
    <row r="3" spans="1:17" s="2" customFormat="1">
      <c r="A3" s="167"/>
      <c r="B3" s="173"/>
      <c r="C3" s="167"/>
      <c r="D3" s="167"/>
      <c r="E3" s="167"/>
      <c r="F3" s="166"/>
      <c r="G3" s="166"/>
      <c r="H3" s="167"/>
      <c r="I3" s="167"/>
      <c r="J3" s="172"/>
      <c r="K3" s="160"/>
      <c r="L3" s="160"/>
      <c r="M3" s="160"/>
      <c r="N3" s="165"/>
    </row>
    <row r="4" spans="1:17" s="3" customFormat="1" ht="35.25" customHeight="1">
      <c r="A4" s="76" t="s">
        <v>14</v>
      </c>
      <c r="B4" s="77" t="s">
        <v>71</v>
      </c>
      <c r="C4" s="76" t="s">
        <v>72</v>
      </c>
      <c r="D4" s="76" t="s">
        <v>73</v>
      </c>
      <c r="E4" s="76" t="s">
        <v>67</v>
      </c>
      <c r="F4" s="78" t="s">
        <v>74</v>
      </c>
      <c r="G4" s="78">
        <v>7</v>
      </c>
      <c r="H4" s="76">
        <v>1991</v>
      </c>
      <c r="I4" s="76">
        <v>12282</v>
      </c>
      <c r="J4" s="50" t="s">
        <v>19</v>
      </c>
      <c r="K4" s="34" t="s">
        <v>261</v>
      </c>
      <c r="L4" s="34" t="s">
        <v>19</v>
      </c>
      <c r="M4" s="34" t="s">
        <v>261</v>
      </c>
      <c r="N4" s="80" t="s">
        <v>147</v>
      </c>
      <c r="Q4" s="2"/>
    </row>
    <row r="5" spans="1:17" s="3" customFormat="1" ht="35.25" customHeight="1">
      <c r="A5" s="76" t="s">
        <v>15</v>
      </c>
      <c r="B5" s="77" t="s">
        <v>75</v>
      </c>
      <c r="C5" s="76" t="s">
        <v>72</v>
      </c>
      <c r="D5" s="76" t="s">
        <v>76</v>
      </c>
      <c r="E5" s="76" t="s">
        <v>67</v>
      </c>
      <c r="F5" s="78" t="s">
        <v>77</v>
      </c>
      <c r="G5" s="78">
        <v>5</v>
      </c>
      <c r="H5" s="76">
        <v>1981</v>
      </c>
      <c r="I5" s="76">
        <v>139502</v>
      </c>
      <c r="J5" s="50" t="s">
        <v>19</v>
      </c>
      <c r="K5" s="34" t="s">
        <v>262</v>
      </c>
      <c r="L5" s="34" t="s">
        <v>19</v>
      </c>
      <c r="M5" s="128" t="s">
        <v>262</v>
      </c>
      <c r="N5" s="80" t="s">
        <v>147</v>
      </c>
      <c r="Q5" s="2"/>
    </row>
    <row r="6" spans="1:17" s="3" customFormat="1" ht="35.25" customHeight="1">
      <c r="A6" s="76" t="s">
        <v>16</v>
      </c>
      <c r="B6" s="77" t="s">
        <v>78</v>
      </c>
      <c r="C6" s="76" t="s">
        <v>79</v>
      </c>
      <c r="D6" s="76">
        <v>266</v>
      </c>
      <c r="E6" s="76" t="s">
        <v>67</v>
      </c>
      <c r="F6" s="78" t="s">
        <v>80</v>
      </c>
      <c r="G6" s="78">
        <v>6</v>
      </c>
      <c r="H6" s="76">
        <v>1992</v>
      </c>
      <c r="I6" s="76">
        <v>1124868</v>
      </c>
      <c r="J6" s="50" t="s">
        <v>19</v>
      </c>
      <c r="K6" s="34" t="s">
        <v>263</v>
      </c>
      <c r="L6" s="34" t="s">
        <v>19</v>
      </c>
      <c r="M6" s="128" t="s">
        <v>263</v>
      </c>
      <c r="N6" s="80" t="s">
        <v>147</v>
      </c>
      <c r="Q6" s="2"/>
    </row>
    <row r="7" spans="1:17" s="3" customFormat="1" ht="35.25" customHeight="1">
      <c r="A7" s="76" t="s">
        <v>17</v>
      </c>
      <c r="B7" s="77" t="s">
        <v>81</v>
      </c>
      <c r="C7" s="34" t="s">
        <v>66</v>
      </c>
      <c r="D7" s="76">
        <v>35</v>
      </c>
      <c r="E7" s="34" t="s">
        <v>82</v>
      </c>
      <c r="F7" s="78" t="s">
        <v>83</v>
      </c>
      <c r="G7" s="78">
        <v>6</v>
      </c>
      <c r="H7" s="76">
        <v>2001</v>
      </c>
      <c r="I7" s="76" t="s">
        <v>84</v>
      </c>
      <c r="J7" s="129"/>
      <c r="K7" s="34" t="s">
        <v>264</v>
      </c>
      <c r="L7" s="34" t="s">
        <v>19</v>
      </c>
      <c r="M7" s="128" t="s">
        <v>264</v>
      </c>
      <c r="N7" s="80" t="s">
        <v>147</v>
      </c>
      <c r="Q7" s="2"/>
    </row>
    <row r="8" spans="1:17" s="3" customFormat="1" ht="35.25" customHeight="1">
      <c r="A8" s="76" t="s">
        <v>18</v>
      </c>
      <c r="B8" s="77" t="s">
        <v>85</v>
      </c>
      <c r="C8" s="76" t="s">
        <v>86</v>
      </c>
      <c r="D8" s="76" t="s">
        <v>87</v>
      </c>
      <c r="E8" s="76" t="s">
        <v>67</v>
      </c>
      <c r="F8" s="78">
        <v>1240</v>
      </c>
      <c r="G8" s="78">
        <v>6</v>
      </c>
      <c r="H8" s="76">
        <v>1981</v>
      </c>
      <c r="I8" s="76">
        <v>382485</v>
      </c>
      <c r="J8" s="50" t="s">
        <v>19</v>
      </c>
      <c r="K8" s="34" t="s">
        <v>265</v>
      </c>
      <c r="L8" s="34" t="s">
        <v>19</v>
      </c>
      <c r="M8" s="128" t="s">
        <v>265</v>
      </c>
      <c r="N8" s="80" t="s">
        <v>147</v>
      </c>
      <c r="Q8" s="2"/>
    </row>
    <row r="9" spans="1:17" s="3" customFormat="1" ht="35.25" customHeight="1">
      <c r="A9" s="76" t="s">
        <v>20</v>
      </c>
      <c r="B9" s="77" t="s">
        <v>116</v>
      </c>
      <c r="C9" s="76" t="s">
        <v>117</v>
      </c>
      <c r="D9" s="34" t="s">
        <v>88</v>
      </c>
      <c r="E9" s="76" t="s">
        <v>118</v>
      </c>
      <c r="F9" s="78" t="s">
        <v>119</v>
      </c>
      <c r="G9" s="78">
        <v>6</v>
      </c>
      <c r="H9" s="76">
        <v>2012</v>
      </c>
      <c r="I9" s="76" t="s">
        <v>89</v>
      </c>
      <c r="J9" s="66">
        <v>231600</v>
      </c>
      <c r="K9" s="34" t="s">
        <v>266</v>
      </c>
      <c r="L9" s="128" t="s">
        <v>266</v>
      </c>
      <c r="M9" s="128" t="s">
        <v>266</v>
      </c>
      <c r="N9" s="80" t="s">
        <v>147</v>
      </c>
      <c r="P9" s="86"/>
      <c r="Q9" s="2"/>
    </row>
    <row r="10" spans="1:17" ht="66" customHeight="1" thickBot="1">
      <c r="A10" s="76" t="s">
        <v>21</v>
      </c>
      <c r="B10" s="76" t="s">
        <v>90</v>
      </c>
      <c r="C10" s="76" t="s">
        <v>91</v>
      </c>
      <c r="D10" s="76" t="s">
        <v>92</v>
      </c>
      <c r="E10" s="76" t="s">
        <v>189</v>
      </c>
      <c r="F10" s="76" t="s">
        <v>93</v>
      </c>
      <c r="G10" s="76">
        <v>7</v>
      </c>
      <c r="H10" s="76">
        <v>2003</v>
      </c>
      <c r="I10" s="76" t="s">
        <v>94</v>
      </c>
      <c r="J10" s="67">
        <v>8300</v>
      </c>
      <c r="K10" s="34" t="s">
        <v>267</v>
      </c>
      <c r="L10" s="128" t="s">
        <v>267</v>
      </c>
      <c r="M10" s="128" t="s">
        <v>267</v>
      </c>
      <c r="N10" s="81" t="s">
        <v>148</v>
      </c>
      <c r="O10" s="3"/>
      <c r="P10" s="3"/>
      <c r="Q10" s="2"/>
    </row>
    <row r="11" spans="1:17" s="3" customFormat="1" ht="35.25" customHeight="1" thickTop="1" thickBot="1">
      <c r="A11" s="168" t="s">
        <v>120</v>
      </c>
      <c r="B11" s="169"/>
      <c r="C11" s="169"/>
      <c r="D11" s="169"/>
      <c r="E11" s="169"/>
      <c r="F11" s="169"/>
      <c r="G11" s="170"/>
      <c r="H11" s="51"/>
      <c r="I11" s="51"/>
      <c r="J11" s="51"/>
      <c r="K11" s="51"/>
      <c r="L11" s="51"/>
      <c r="M11" s="51"/>
      <c r="N11" s="51"/>
      <c r="P11" s="174"/>
    </row>
    <row r="12" spans="1:17" s="3" customFormat="1" ht="54.75" customHeight="1" thickBot="1">
      <c r="A12" s="68" t="s">
        <v>0</v>
      </c>
      <c r="B12" s="69" t="s">
        <v>95</v>
      </c>
      <c r="C12" s="69" t="s">
        <v>96</v>
      </c>
      <c r="D12" s="69" t="s">
        <v>97</v>
      </c>
      <c r="E12" s="69" t="s">
        <v>63</v>
      </c>
      <c r="F12" s="69" t="s">
        <v>65</v>
      </c>
      <c r="G12" s="70" t="s">
        <v>121</v>
      </c>
      <c r="H12" s="51"/>
      <c r="I12" s="51"/>
      <c r="J12" s="51"/>
      <c r="K12" s="51"/>
      <c r="L12" s="51"/>
      <c r="M12" s="51"/>
      <c r="N12" s="51"/>
    </row>
    <row r="13" spans="1:17" s="3" customFormat="1" ht="35.25" customHeight="1" thickBot="1">
      <c r="A13" s="71" t="s">
        <v>13</v>
      </c>
      <c r="B13" s="72" t="s">
        <v>98</v>
      </c>
      <c r="C13" s="72" t="s">
        <v>99</v>
      </c>
      <c r="D13" s="73" t="s">
        <v>100</v>
      </c>
      <c r="E13" s="73">
        <v>1</v>
      </c>
      <c r="F13" s="74">
        <v>50400</v>
      </c>
      <c r="G13" s="75" t="s">
        <v>268</v>
      </c>
      <c r="H13" s="82"/>
      <c r="I13" s="83"/>
      <c r="J13" s="82"/>
      <c r="K13" s="82"/>
      <c r="L13" s="82"/>
      <c r="M13" s="82"/>
      <c r="N13" s="83"/>
      <c r="Q13" s="23"/>
    </row>
    <row r="14" spans="1:17" s="2" customFormat="1" ht="35.25" customHeight="1" thickTop="1">
      <c r="A14" s="30"/>
      <c r="B14"/>
      <c r="C14"/>
      <c r="D14"/>
      <c r="E14"/>
      <c r="F14"/>
      <c r="G14"/>
      <c r="H14" s="32"/>
      <c r="I14" s="32"/>
      <c r="J14" s="32"/>
      <c r="K14" s="32"/>
      <c r="L14" s="32"/>
    </row>
    <row r="15" spans="1:17">
      <c r="H15" s="84"/>
      <c r="I15" s="84"/>
      <c r="J15" s="85"/>
      <c r="K15" s="84"/>
      <c r="L15" s="84"/>
      <c r="M15" s="3"/>
      <c r="N15" s="3"/>
      <c r="O15" s="3"/>
      <c r="P15" s="3"/>
    </row>
    <row r="16" spans="1:17">
      <c r="J16" s="14"/>
    </row>
    <row r="17" spans="10:10">
      <c r="J17" s="14"/>
    </row>
    <row r="18" spans="10:10">
      <c r="J18" s="14"/>
    </row>
    <row r="19" spans="10:10">
      <c r="J19" s="14"/>
    </row>
    <row r="20" spans="10:10">
      <c r="J20" s="14"/>
    </row>
    <row r="21" spans="10:10">
      <c r="J21" s="14"/>
    </row>
    <row r="22" spans="10:10">
      <c r="J22" s="14"/>
    </row>
    <row r="23" spans="10:10">
      <c r="J23" s="14"/>
    </row>
    <row r="24" spans="10:10">
      <c r="J24" s="14"/>
    </row>
    <row r="25" spans="10:10">
      <c r="J25" s="14"/>
    </row>
    <row r="26" spans="10:10">
      <c r="J26" s="14"/>
    </row>
    <row r="27" spans="10:10">
      <c r="J27" s="14"/>
    </row>
  </sheetData>
  <mergeCells count="15">
    <mergeCell ref="A11:G11"/>
    <mergeCell ref="J2:J3"/>
    <mergeCell ref="A2:A3"/>
    <mergeCell ref="B2:B3"/>
    <mergeCell ref="C2:C3"/>
    <mergeCell ref="D2:D3"/>
    <mergeCell ref="E2:E3"/>
    <mergeCell ref="F2:F3"/>
    <mergeCell ref="M2:M3"/>
    <mergeCell ref="N2:N3"/>
    <mergeCell ref="G2:G3"/>
    <mergeCell ref="H2:H3"/>
    <mergeCell ref="I2:I3"/>
    <mergeCell ref="K2:K3"/>
    <mergeCell ref="L2:L3"/>
  </mergeCells>
  <phoneticPr fontId="2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Zakładka nr 1</vt:lpstr>
      <vt:lpstr>Zakładka nr 2</vt:lpstr>
      <vt:lpstr>Zakałdka nr 3</vt:lpstr>
      <vt:lpstr>Zakładka nr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Aneta Horecka</cp:lastModifiedBy>
  <dcterms:created xsi:type="dcterms:W3CDTF">2014-05-28T12:19:35Z</dcterms:created>
  <dcterms:modified xsi:type="dcterms:W3CDTF">2020-09-15T10:08:30Z</dcterms:modified>
</cp:coreProperties>
</file>